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<sst xmlns="http://schemas.openxmlformats.org/spreadsheetml/2006/main" count="138" uniqueCount="68">
  <si>
    <t>沧源佤族自治县     镇     村     自然村村庄规划项目建设统计表</t>
  </si>
  <si>
    <t>户数</t>
  </si>
  <si>
    <t>面积</t>
  </si>
  <si>
    <t>单价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</si>
  <si>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</si>
  <si>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</si>
  <si>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</si>
  <si>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</si>
  <si>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</si>
  <si>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</si>
  <si>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</si>
  <si>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</si>
  <si>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</si>
  <si>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道路交通</t>
  </si>
  <si>
    <t>1#道路，混凝土硬化，长382m，宽度4m，厚度20cm，面积1528平方米，投资单价200元/平方米，概算投资30.56万元。</t>
  </si>
  <si>
    <t>2023-2035</t>
  </si>
  <si>
    <t>乡人民政府</t>
  </si>
  <si>
    <t>2#道路，混凝土硬化，长397m，宽度4m，厚度20cm，面积1588平方米，投资单价200元/平方米，概算投资31.76万元。</t>
  </si>
  <si>
    <t>2019-2022</t>
  </si>
  <si>
    <t>3#道路，混凝土硬化，长45m，宽度4m，厚度20cm，面积180平方米，投资单价200元/平方米，概算投资3.6万元。</t>
  </si>
  <si>
    <t>4#道路，混凝土硬化，长101m，宽度4m，厚度20cm，面积404平方米，投资单价200元/平方米，概算投资8.08万元。</t>
  </si>
  <si>
    <t>5#道路，混凝土硬化，长98m，宽度4m，厚度20cm，面积392平方米，投资单价200元/平方米，概算投资7.84万元。</t>
  </si>
  <si>
    <t>6#道路，混凝土硬化，长126m，宽度4m，厚度20cm，面积504平方米，投资单价200元/平方米，概算投资10.08万元。</t>
  </si>
  <si>
    <t>7#道路，混凝土硬化，长160m，宽度3.5m，厚度20cm，面积560平方米，投资单价200元/平方米，概算投资11.2万元。</t>
  </si>
  <si>
    <t>8#道路，混凝土硬化，长187m，宽度4m，厚度20cm，面积748平方米，投资单价200元/平方米，概算投资14.96万元。</t>
  </si>
  <si>
    <t>建设村内路步行道1906m，宽度1m-2m，厚度10cm，投资单价120元/平方米，概算总投资34.41万元。</t>
  </si>
  <si>
    <t>乡村振兴理事会</t>
  </si>
  <si>
    <t>供水工程</t>
  </si>
  <si>
    <t>实施人畜饮水工程1件，新建压力蓄水池150m³，概算投资15万元。</t>
  </si>
  <si>
    <t>2022-2035</t>
  </si>
  <si>
    <t>架设100mm供水主管道长5km，概算投资50万元。</t>
  </si>
  <si>
    <t>实施40mm入户支管建设，管长2km，概算投资10万元。</t>
  </si>
  <si>
    <t>排水工程及污水处理设施</t>
  </si>
  <si>
    <r>
      <rPr>
        <b/>
        <sz val="12"/>
        <color theme="1"/>
        <rFont val="宋体"/>
        <charset val="134"/>
      </rPr>
      <t>全村建设排水沟，全长2084</t>
    </r>
    <r>
      <rPr>
        <b/>
        <sz val="12"/>
        <color theme="1"/>
        <rFont val="Calibri"/>
        <charset val="134"/>
      </rPr>
      <t>m</t>
    </r>
    <r>
      <rPr>
        <b/>
        <sz val="12"/>
        <color theme="1"/>
        <rFont val="宋体"/>
        <charset val="134"/>
      </rPr>
      <t>，设计标准管径</t>
    </r>
    <r>
      <rPr>
        <b/>
        <sz val="12"/>
        <color theme="1"/>
        <rFont val="Calibri"/>
        <charset val="134"/>
      </rPr>
      <t>300mm</t>
    </r>
    <r>
      <rPr>
        <b/>
        <sz val="12"/>
        <color theme="1"/>
        <rFont val="宋体"/>
        <charset val="134"/>
      </rPr>
      <t>，每</t>
    </r>
    <r>
      <rPr>
        <b/>
        <sz val="12"/>
        <color theme="1"/>
        <rFont val="Calibri"/>
        <charset val="134"/>
      </rPr>
      <t>25</t>
    </r>
    <r>
      <rPr>
        <b/>
        <sz val="12"/>
        <color theme="1"/>
        <rFont val="宋体"/>
        <charset val="134"/>
      </rPr>
      <t>米设置</t>
    </r>
    <r>
      <rPr>
        <b/>
        <sz val="12"/>
        <color theme="1"/>
        <rFont val="Calibri"/>
        <charset val="134"/>
      </rPr>
      <t>1</t>
    </r>
    <r>
      <rPr>
        <b/>
        <sz val="12"/>
        <color theme="1"/>
        <rFont val="宋体"/>
        <charset val="134"/>
      </rPr>
      <t>个检查井，投资单价</t>
    </r>
    <r>
      <rPr>
        <b/>
        <sz val="12"/>
        <color theme="1"/>
        <rFont val="Calibri"/>
        <charset val="134"/>
      </rPr>
      <t>360</t>
    </r>
    <r>
      <rPr>
        <b/>
        <sz val="12"/>
        <color theme="1"/>
        <rFont val="宋体"/>
        <charset val="134"/>
      </rPr>
      <t>元</t>
    </r>
    <r>
      <rPr>
        <b/>
        <sz val="12"/>
        <color theme="1"/>
        <rFont val="Calibri"/>
        <charset val="134"/>
      </rPr>
      <t>/m</t>
    </r>
    <r>
      <rPr>
        <b/>
        <sz val="12"/>
        <color theme="1"/>
        <rFont val="宋体"/>
        <charset val="134"/>
      </rPr>
      <t>（含检查井），概算投资</t>
    </r>
    <r>
      <rPr>
        <b/>
        <sz val="12"/>
        <color theme="1"/>
        <rFont val="Calibri"/>
        <charset val="134"/>
      </rPr>
      <t>75.02</t>
    </r>
    <r>
      <rPr>
        <b/>
        <sz val="12"/>
        <color theme="1"/>
        <rFont val="宋体"/>
        <charset val="134"/>
      </rPr>
      <t>万元</t>
    </r>
  </si>
  <si>
    <t>新建排污支管，总计长2000m，直径15cm，投资单价120元/m，概算投资24万元</t>
  </si>
  <si>
    <t>新建生态氧化池1座，占地面积30平方米，计划投资20万元（含土地补偿费）。</t>
  </si>
  <si>
    <t>消防工程</t>
  </si>
  <si>
    <t>实施建设室外消火栓3个，投资单价3000元/个，概算投资0.9万元。</t>
  </si>
  <si>
    <t>实施消防水池建设工程，建设消防水池1座，水池容量为200m³，概算投资为15万元。</t>
  </si>
  <si>
    <t>公共空间</t>
  </si>
  <si>
    <t>1号停车场，位于村庄西南部硬化面积200㎡，投资单价200元/平方米，概算投资4万元</t>
  </si>
  <si>
    <t>2号停车场，位于村庄东南部硬化面积275㎡，投资单价200元/平方米，概算投资5.5万元</t>
  </si>
  <si>
    <t>3号停车场，位于村庄中部硬化面积141㎡，投资单价200元/平方米，概算投资2.82万元</t>
  </si>
  <si>
    <t>4号停车场，位于村庄北部硬化面积95㎡，投资单价200元/平方米，概算投资1.9万元</t>
  </si>
  <si>
    <t>现状活动广场球场整治，含村庄现状4处广场及球场，整治面积1868㎡，投资单价120元/平方米，概算投资22.42万元</t>
  </si>
  <si>
    <t>新建活动广场，位于村庄东南部硬化面积311㎡，投资单价200元/平方米，概算投资6.22万元</t>
  </si>
  <si>
    <t>环卫设施</t>
  </si>
  <si>
    <r>
      <rPr>
        <b/>
        <sz val="12"/>
        <color theme="1"/>
        <rFont val="宋体"/>
        <charset val="134"/>
      </rPr>
      <t>规划建设</t>
    </r>
    <r>
      <rPr>
        <b/>
        <sz val="12"/>
        <color theme="1"/>
        <rFont val="Calibri"/>
        <charset val="134"/>
      </rPr>
      <t>7</t>
    </r>
    <r>
      <rPr>
        <b/>
        <sz val="12"/>
        <color theme="1"/>
        <rFont val="宋体"/>
        <charset val="134"/>
      </rPr>
      <t>个垃圾，投资单价</t>
    </r>
    <r>
      <rPr>
        <b/>
        <sz val="12"/>
        <color theme="1"/>
        <rFont val="Calibri"/>
        <charset val="134"/>
      </rPr>
      <t>10000</t>
    </r>
    <r>
      <rPr>
        <b/>
        <sz val="12"/>
        <color theme="1"/>
        <rFont val="宋体"/>
        <charset val="134"/>
      </rPr>
      <t>元</t>
    </r>
    <r>
      <rPr>
        <b/>
        <sz val="12"/>
        <color theme="1"/>
        <rFont val="Calibri"/>
        <charset val="134"/>
      </rPr>
      <t>/</t>
    </r>
    <r>
      <rPr>
        <b/>
        <sz val="12"/>
        <color theme="1"/>
        <rFont val="宋体"/>
        <charset val="134"/>
      </rPr>
      <t>个，估算总投资</t>
    </r>
    <r>
      <rPr>
        <b/>
        <sz val="12"/>
        <color theme="1"/>
        <rFont val="Calibri"/>
        <charset val="134"/>
      </rPr>
      <t>7</t>
    </r>
    <r>
      <rPr>
        <b/>
        <sz val="12"/>
        <color theme="1"/>
        <rFont val="宋体"/>
        <charset val="134"/>
      </rPr>
      <t>万元</t>
    </r>
  </si>
  <si>
    <r>
      <rPr>
        <b/>
        <sz val="12"/>
        <color theme="1"/>
        <rFont val="宋体"/>
        <charset val="134"/>
      </rPr>
      <t>规划建设</t>
    </r>
    <r>
      <rPr>
        <b/>
        <sz val="12"/>
        <color theme="1"/>
        <rFont val="Calibri"/>
        <charset val="134"/>
      </rPr>
      <t>5</t>
    </r>
    <r>
      <rPr>
        <b/>
        <sz val="12"/>
        <color theme="1"/>
        <rFont val="宋体"/>
        <charset val="134"/>
      </rPr>
      <t>个公厕，投资单价</t>
    </r>
    <r>
      <rPr>
        <b/>
        <sz val="12"/>
        <color theme="1"/>
        <rFont val="Calibri"/>
        <charset val="134"/>
      </rPr>
      <t>60000</t>
    </r>
    <r>
      <rPr>
        <b/>
        <sz val="12"/>
        <color theme="1"/>
        <rFont val="宋体"/>
        <charset val="134"/>
      </rPr>
      <t>元</t>
    </r>
    <r>
      <rPr>
        <b/>
        <sz val="12"/>
        <color theme="1"/>
        <rFont val="Calibri"/>
        <charset val="134"/>
      </rPr>
      <t>/</t>
    </r>
    <r>
      <rPr>
        <b/>
        <sz val="12"/>
        <color theme="1"/>
        <rFont val="宋体"/>
        <charset val="134"/>
      </rPr>
      <t>座，估算总投资</t>
    </r>
    <r>
      <rPr>
        <b/>
        <sz val="12"/>
        <color theme="1"/>
        <rFont val="Calibri"/>
        <charset val="134"/>
      </rPr>
      <t>30</t>
    </r>
    <r>
      <rPr>
        <b/>
        <sz val="12"/>
        <color theme="1"/>
        <rFont val="宋体"/>
        <charset val="134"/>
      </rPr>
      <t>万元</t>
    </r>
  </si>
  <si>
    <t>亮化工程</t>
  </si>
  <si>
    <t>自然村规划安装84盏太阳能路灯</t>
  </si>
  <si>
    <t>民居建设</t>
  </si>
  <si>
    <t>实施155户民居房屋外包装，突出佤族风格和文化元素，投资单价25000元/户，概算总投资387.5万元；</t>
  </si>
  <si>
    <t>产业发展</t>
  </si>
  <si>
    <t>实施农田土地综合整治项目，整治面积2000亩</t>
  </si>
  <si>
    <t>县人民政府</t>
  </si>
  <si>
    <t>实施规模种植甘蔗产业1000亩，施用有机肥（连施三年），投资单价2000元/亩，概算投资400万元</t>
  </si>
  <si>
    <t>实施核桃建设1000亩，施用有机肥（连施三年），投资单价1000元/亩，概算投资100万元</t>
  </si>
  <si>
    <t>实施坚果建设500亩，施用有机肥（连施三年），投资单价1000元/亩，概算投资50万元</t>
  </si>
  <si>
    <t>实施有水稻建设600亩，施用有机肥，投资单价1000元/亩，概算投资60万元</t>
  </si>
  <si>
    <t>实施有机茶园建设500亩，施用有机肥（连施三年），投资单价1000元/亩，概算投资50万元</t>
  </si>
  <si>
    <t>实施茶地苦荞建设500亩，施用有机肥（连施三年），投资单价1000元/亩，概算投资50万元</t>
  </si>
  <si>
    <t>实施养殖小区建设，集中建设1处，投资30万元</t>
  </si>
  <si>
    <t>美化绿化</t>
  </si>
  <si>
    <t>实施进村入户主干道绿化工程，以三角梅交叉间种方式实施绿化，共需种植300棵，补助1000元/棵，概算投资30万元</t>
  </si>
  <si>
    <t>实施庭院绿化美化工程，每户农户庭院及周边至少种植5株本地果木，共需种植775棵，成活1棵补助200元，概算投资15.5万元</t>
  </si>
  <si>
    <t>用地规划</t>
  </si>
  <si>
    <t xml:space="preserve"> 划定村庄建设边界，规划村庄预留发展建设面积15亩。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</si>
</sst>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theme="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23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22" borderId="25" applyNumberFormat="0" applyAlignment="0" applyProtection="0">
      <alignment vertical="center"/>
    </xf>
    <xf numFmtId="0" fontId="24" fillId="22" borderId="24" applyNumberFormat="0" applyAlignment="0" applyProtection="0">
      <alignment vertical="center"/>
    </xf>
    <xf numFmtId="0" fontId="27" fillId="33" borderId="2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18" xfId="0" applyFont="1" applyBorder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177" fontId="6" fillId="2" borderId="17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" fillId="0" borderId="18" xfId="0" applyFont="1" applyBorder="1">
      <alignment vertical="center"/>
    </xf>
    <xf numFmtId="0" fontId="7" fillId="2" borderId="19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justify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justify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6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zoomScale="80" zoomScaleNormal="80" workbookViewId="0">
      <selection activeCell="M8" sqref="M8"/>
    </sheetView>
  </sheetViews>
  <sheetFormatPr defaultColWidth="9" defaultRowHeight="14.25"/>
  <cols>
    <col min="1" max="1" width="7" style="2" customWidth="1"/>
    <col min="2" max="2" width="44.625" style="3" customWidth="1"/>
    <col min="3" max="3" width="16.5" style="2" customWidth="1"/>
    <col min="4" max="4" width="11.5" style="2" customWidth="1"/>
    <col min="5" max="5" width="13.5" style="2" customWidth="1"/>
    <col min="6" max="6" width="9.68333333333333" style="2" customWidth="1"/>
    <col min="7" max="7" width="18.7416666666667" style="2" customWidth="1"/>
    <col min="8" max="9" width="5.93333333333333" customWidth="1"/>
    <col min="10" max="10" width="8.11666666666667" customWidth="1"/>
    <col min="11" max="11" width="10.4583333333333" customWidth="1"/>
  </cols>
  <sheetData>
    <row r="1" ht="36.75" customHeight="1" spans="1:12">
      <c r="A1" s="4" t="s">
        <v>0</v>
      </c>
      <c r="B1" s="5"/>
      <c r="C1" s="5"/>
      <c r="D1" s="5"/>
      <c r="E1" s="5"/>
      <c r="F1" s="5"/>
      <c r="G1" s="5"/>
      <c r="H1" s="6" t="s">
        <v>1</v>
      </c>
      <c r="I1" s="6">
        <v>155</v>
      </c>
      <c r="J1" s="6" t="s">
        <v>2</v>
      </c>
      <c r="K1" s="6" t="s">
        <v>3</v>
      </c>
      <c r="L1" s="63"/>
    </row>
    <row r="2" ht="15" spans="1:12">
      <c r="A2" s="7" t="s">
        <v>4</v>
      </c>
      <c r="B2" s="8"/>
      <c r="C2" s="9" t="s">
        <v>5</v>
      </c>
      <c r="D2" s="10" t="s">
        <v>6</v>
      </c>
      <c r="E2" s="11"/>
      <c r="F2" s="12"/>
      <c r="G2" s="7" t="s">
        <v>7</v>
      </c>
      <c r="H2" s="13"/>
      <c r="I2" s="13"/>
      <c r="J2" s="13"/>
      <c r="K2" s="13"/>
      <c r="L2" s="63"/>
    </row>
    <row r="3" spans="1:12">
      <c r="A3" s="14"/>
      <c r="B3" s="15"/>
      <c r="C3" s="16"/>
      <c r="D3" s="9" t="s">
        <v>8</v>
      </c>
      <c r="E3" s="9" t="s">
        <v>9</v>
      </c>
      <c r="F3" s="9" t="s">
        <v>10</v>
      </c>
      <c r="G3" s="14"/>
      <c r="H3" s="13"/>
      <c r="I3" s="13"/>
      <c r="J3" s="13"/>
      <c r="K3" s="13"/>
      <c r="L3" s="63"/>
    </row>
    <row r="4" ht="15" spans="1:12">
      <c r="A4" s="17"/>
      <c r="B4" s="18"/>
      <c r="C4" s="19"/>
      <c r="D4" s="19"/>
      <c r="E4" s="19" t="s">
        <v>11</v>
      </c>
      <c r="F4" s="19" t="s">
        <v>12</v>
      </c>
      <c r="G4" s="17"/>
      <c r="H4" s="20"/>
      <c r="I4" s="20"/>
      <c r="J4" s="64"/>
      <c r="K4" s="64"/>
      <c r="L4" s="63"/>
    </row>
    <row r="5" ht="43.5" spans="1:12">
      <c r="A5" s="21" t="s">
        <v>13</v>
      </c>
      <c r="B5" s="22" t="s">
        <v>14</v>
      </c>
      <c r="C5" s="23" t="s">
        <v>15</v>
      </c>
      <c r="D5" s="23">
        <f>J5*K5/10000</f>
        <v>30.56</v>
      </c>
      <c r="E5" s="23">
        <f>D5</f>
        <v>30.56</v>
      </c>
      <c r="F5" s="23"/>
      <c r="G5" s="24" t="s">
        <v>16</v>
      </c>
      <c r="H5" s="25">
        <v>382</v>
      </c>
      <c r="I5" s="25">
        <v>4</v>
      </c>
      <c r="J5" s="25">
        <f t="shared" ref="J5:J8" si="0">H5*I5</f>
        <v>1528</v>
      </c>
      <c r="K5" s="25">
        <v>200</v>
      </c>
      <c r="L5" s="63"/>
    </row>
    <row r="6" ht="43.5" spans="1:12">
      <c r="A6" s="26"/>
      <c r="B6" s="22" t="s">
        <v>17</v>
      </c>
      <c r="C6" s="23" t="s">
        <v>18</v>
      </c>
      <c r="D6" s="23">
        <f t="shared" ref="D6:D13" si="1">J6*K6/10000</f>
        <v>31.76</v>
      </c>
      <c r="E6" s="23">
        <f t="shared" ref="E6:E8" si="2">D6</f>
        <v>31.76</v>
      </c>
      <c r="F6" s="23"/>
      <c r="G6" s="24" t="s">
        <v>16</v>
      </c>
      <c r="H6" s="25">
        <v>397</v>
      </c>
      <c r="I6" s="25">
        <v>4</v>
      </c>
      <c r="J6" s="25">
        <f t="shared" si="0"/>
        <v>1588</v>
      </c>
      <c r="K6" s="25">
        <v>200</v>
      </c>
      <c r="L6" s="63"/>
    </row>
    <row r="7" ht="43.5" spans="1:12">
      <c r="A7" s="26"/>
      <c r="B7" s="22" t="s">
        <v>19</v>
      </c>
      <c r="C7" s="23" t="s">
        <v>18</v>
      </c>
      <c r="D7" s="23">
        <f t="shared" ref="D7" si="3">J7*K7/10000</f>
        <v>3.6</v>
      </c>
      <c r="E7" s="23">
        <f t="shared" ref="E7" si="4">D7</f>
        <v>3.6</v>
      </c>
      <c r="F7" s="23"/>
      <c r="G7" s="24" t="s">
        <v>16</v>
      </c>
      <c r="H7" s="25">
        <v>45</v>
      </c>
      <c r="I7" s="25">
        <v>4</v>
      </c>
      <c r="J7" s="25">
        <f t="shared" ref="J7" si="5">H7*I7</f>
        <v>180</v>
      </c>
      <c r="K7" s="25">
        <v>200</v>
      </c>
      <c r="L7" s="63"/>
    </row>
    <row r="8" ht="43.5" spans="1:12">
      <c r="A8" s="26"/>
      <c r="B8" s="22" t="s">
        <v>20</v>
      </c>
      <c r="C8" s="23" t="s">
        <v>15</v>
      </c>
      <c r="D8" s="23">
        <f t="shared" si="1"/>
        <v>8.08</v>
      </c>
      <c r="E8" s="23">
        <f t="shared" si="2"/>
        <v>8.08</v>
      </c>
      <c r="F8" s="23"/>
      <c r="G8" s="24" t="s">
        <v>16</v>
      </c>
      <c r="H8" s="25">
        <v>101</v>
      </c>
      <c r="I8" s="25">
        <v>4</v>
      </c>
      <c r="J8" s="25">
        <f t="shared" si="0"/>
        <v>404</v>
      </c>
      <c r="K8" s="25">
        <v>200</v>
      </c>
      <c r="L8" s="63"/>
    </row>
    <row r="9" ht="43.5" spans="1:12">
      <c r="A9" s="26"/>
      <c r="B9" s="22" t="s">
        <v>21</v>
      </c>
      <c r="C9" s="23" t="s">
        <v>15</v>
      </c>
      <c r="D9" s="23">
        <f t="shared" ref="D9" si="6">J9*K9/10000</f>
        <v>7.84</v>
      </c>
      <c r="E9" s="23">
        <f t="shared" ref="E9" si="7">D9</f>
        <v>7.84</v>
      </c>
      <c r="F9" s="23"/>
      <c r="G9" s="24" t="s">
        <v>16</v>
      </c>
      <c r="H9" s="25">
        <v>98</v>
      </c>
      <c r="I9" s="25">
        <v>4</v>
      </c>
      <c r="J9" s="25">
        <f t="shared" ref="J9" si="8">H9*I9</f>
        <v>392</v>
      </c>
      <c r="K9" s="25">
        <v>200</v>
      </c>
      <c r="L9" s="63"/>
    </row>
    <row r="10" ht="43.5" spans="1:12">
      <c r="A10" s="26"/>
      <c r="B10" s="22" t="s">
        <v>22</v>
      </c>
      <c r="C10" s="23" t="s">
        <v>15</v>
      </c>
      <c r="D10" s="23">
        <f t="shared" ref="D10" si="9">J10*K10/10000</f>
        <v>10.08</v>
      </c>
      <c r="E10" s="23">
        <f t="shared" ref="E10" si="10">D10</f>
        <v>10.08</v>
      </c>
      <c r="F10" s="23"/>
      <c r="G10" s="24" t="s">
        <v>16</v>
      </c>
      <c r="H10" s="25">
        <v>126</v>
      </c>
      <c r="I10" s="25">
        <v>4</v>
      </c>
      <c r="J10" s="25">
        <f t="shared" ref="J10" si="11">H10*I10</f>
        <v>504</v>
      </c>
      <c r="K10" s="25">
        <v>200</v>
      </c>
      <c r="L10" s="63"/>
    </row>
    <row r="11" ht="60" customHeight="1" spans="1:12">
      <c r="A11" s="26"/>
      <c r="B11" s="22" t="s">
        <v>23</v>
      </c>
      <c r="C11" s="23" t="s">
        <v>15</v>
      </c>
      <c r="D11" s="23">
        <f t="shared" ref="D11:D12" si="12">J11*K11/10000</f>
        <v>11.2</v>
      </c>
      <c r="E11" s="23">
        <f t="shared" ref="E11:E13" si="13">D11</f>
        <v>11.2</v>
      </c>
      <c r="F11" s="23"/>
      <c r="G11" s="24" t="s">
        <v>16</v>
      </c>
      <c r="H11" s="25">
        <v>160</v>
      </c>
      <c r="I11" s="25">
        <v>3.5</v>
      </c>
      <c r="J11" s="25">
        <f t="shared" ref="J11:J12" si="14">H11*I11</f>
        <v>560</v>
      </c>
      <c r="K11" s="25">
        <v>200</v>
      </c>
      <c r="L11" s="63"/>
    </row>
    <row r="12" ht="43.5" spans="1:12">
      <c r="A12" s="26"/>
      <c r="B12" s="22" t="s">
        <v>24</v>
      </c>
      <c r="C12" s="23" t="s">
        <v>18</v>
      </c>
      <c r="D12" s="23">
        <f t="shared" si="12"/>
        <v>14.96</v>
      </c>
      <c r="E12" s="23">
        <f t="shared" si="13"/>
        <v>14.96</v>
      </c>
      <c r="F12" s="23"/>
      <c r="G12" s="24" t="s">
        <v>16</v>
      </c>
      <c r="H12" s="25">
        <v>187</v>
      </c>
      <c r="I12" s="25">
        <v>4</v>
      </c>
      <c r="J12" s="25">
        <f t="shared" si="14"/>
        <v>748</v>
      </c>
      <c r="K12" s="25">
        <v>200</v>
      </c>
      <c r="L12" s="63"/>
    </row>
    <row r="13" ht="43.5" spans="1:12">
      <c r="A13" s="26"/>
      <c r="B13" s="22" t="s">
        <v>25</v>
      </c>
      <c r="C13" s="23" t="s">
        <v>18</v>
      </c>
      <c r="D13" s="27">
        <f t="shared" si="1"/>
        <v>34.308</v>
      </c>
      <c r="E13" s="27">
        <f t="shared" si="13"/>
        <v>34.308</v>
      </c>
      <c r="F13" s="23"/>
      <c r="G13" s="24" t="s">
        <v>26</v>
      </c>
      <c r="H13" s="25">
        <v>1906</v>
      </c>
      <c r="I13" s="25">
        <v>1.5</v>
      </c>
      <c r="J13" s="25">
        <f t="shared" ref="J13" si="15">H13*I13</f>
        <v>2859</v>
      </c>
      <c r="K13" s="25">
        <v>120</v>
      </c>
      <c r="L13" s="63"/>
    </row>
    <row r="14" ht="29.25" spans="1:12">
      <c r="A14" s="28" t="s">
        <v>27</v>
      </c>
      <c r="B14" s="29" t="s">
        <v>28</v>
      </c>
      <c r="C14" s="30" t="s">
        <v>29</v>
      </c>
      <c r="D14" s="30">
        <v>15</v>
      </c>
      <c r="E14" s="30">
        <v>15</v>
      </c>
      <c r="F14" s="30"/>
      <c r="G14" s="31" t="s">
        <v>16</v>
      </c>
      <c r="H14" s="25"/>
      <c r="I14" s="25"/>
      <c r="J14" s="25"/>
      <c r="K14" s="25"/>
      <c r="L14" s="63"/>
    </row>
    <row r="15" ht="29.25" spans="1:12">
      <c r="A15" s="32"/>
      <c r="B15" s="33" t="s">
        <v>30</v>
      </c>
      <c r="C15" s="30" t="s">
        <v>29</v>
      </c>
      <c r="D15" s="30">
        <f>0.01*5000</f>
        <v>50</v>
      </c>
      <c r="E15" s="30">
        <f>D15</f>
        <v>50</v>
      </c>
      <c r="F15" s="30"/>
      <c r="G15" s="31" t="s">
        <v>16</v>
      </c>
      <c r="H15" s="25"/>
      <c r="I15" s="25"/>
      <c r="J15" s="25"/>
      <c r="K15" s="25"/>
      <c r="L15" s="63"/>
    </row>
    <row r="16" ht="29.25" spans="1:12">
      <c r="A16" s="34"/>
      <c r="B16" s="3" t="s">
        <v>31</v>
      </c>
      <c r="C16" s="30" t="s">
        <v>29</v>
      </c>
      <c r="D16" s="30">
        <f>0.005*2000</f>
        <v>10</v>
      </c>
      <c r="F16" s="30">
        <f>D16</f>
        <v>10</v>
      </c>
      <c r="G16" s="31" t="s">
        <v>16</v>
      </c>
      <c r="H16" s="25">
        <f>I1*15</f>
        <v>2325</v>
      </c>
      <c r="I16" s="25"/>
      <c r="J16" s="25"/>
      <c r="K16" s="25"/>
      <c r="L16" s="63"/>
    </row>
    <row r="17" ht="43.5" spans="1:12">
      <c r="A17" s="35" t="s">
        <v>32</v>
      </c>
      <c r="B17" s="36" t="s">
        <v>33</v>
      </c>
      <c r="C17" s="23" t="s">
        <v>18</v>
      </c>
      <c r="D17" s="27">
        <f>2084*360/10000</f>
        <v>75.024</v>
      </c>
      <c r="E17" s="27">
        <f>D17</f>
        <v>75.024</v>
      </c>
      <c r="F17" s="23"/>
      <c r="G17" s="24" t="s">
        <v>16</v>
      </c>
      <c r="H17" s="25"/>
      <c r="I17" s="25"/>
      <c r="J17" s="25"/>
      <c r="K17" s="25"/>
      <c r="L17" s="63"/>
    </row>
    <row r="18" s="1" customFormat="1" ht="29.25" spans="1:11">
      <c r="A18" s="37"/>
      <c r="B18" s="38" t="s">
        <v>34</v>
      </c>
      <c r="C18" s="39" t="s">
        <v>18</v>
      </c>
      <c r="D18" s="39">
        <f>2000*120/10000</f>
        <v>24</v>
      </c>
      <c r="E18" s="39">
        <f>D18</f>
        <v>24</v>
      </c>
      <c r="F18" s="39"/>
      <c r="G18" s="40"/>
      <c r="H18" s="41">
        <f>H16</f>
        <v>2325</v>
      </c>
      <c r="I18" s="41"/>
      <c r="J18" s="41"/>
      <c r="K18" s="41"/>
    </row>
    <row r="19" ht="28.5" spans="1:12">
      <c r="A19" s="37"/>
      <c r="B19" s="42" t="s">
        <v>35</v>
      </c>
      <c r="C19" s="21" t="s">
        <v>18</v>
      </c>
      <c r="D19" s="21">
        <v>20</v>
      </c>
      <c r="E19" s="21">
        <v>20</v>
      </c>
      <c r="F19" s="21"/>
      <c r="G19" s="43" t="s">
        <v>16</v>
      </c>
      <c r="H19" s="25"/>
      <c r="I19" s="25"/>
      <c r="J19" s="25"/>
      <c r="K19" s="25"/>
      <c r="L19" s="63"/>
    </row>
    <row r="20" ht="28.5" spans="1:12">
      <c r="A20" s="44" t="s">
        <v>36</v>
      </c>
      <c r="B20" s="45" t="s">
        <v>37</v>
      </c>
      <c r="C20" s="46" t="s">
        <v>18</v>
      </c>
      <c r="D20" s="46">
        <v>0.9</v>
      </c>
      <c r="E20" s="46">
        <f>D20</f>
        <v>0.9</v>
      </c>
      <c r="F20" s="46"/>
      <c r="G20" s="47" t="s">
        <v>16</v>
      </c>
      <c r="H20" s="25"/>
      <c r="I20" s="25"/>
      <c r="J20" s="25"/>
      <c r="K20" s="25"/>
      <c r="L20" s="63"/>
    </row>
    <row r="21" ht="28.5" spans="1:12">
      <c r="A21" s="44"/>
      <c r="B21" s="48" t="s">
        <v>38</v>
      </c>
      <c r="C21" s="46" t="s">
        <v>18</v>
      </c>
      <c r="D21" s="46">
        <v>15</v>
      </c>
      <c r="E21" s="46">
        <f>D21</f>
        <v>15</v>
      </c>
      <c r="F21" s="46"/>
      <c r="G21" s="47" t="s">
        <v>16</v>
      </c>
      <c r="H21" s="25"/>
      <c r="I21" s="25"/>
      <c r="J21" s="25"/>
      <c r="K21" s="25"/>
      <c r="L21" s="63"/>
    </row>
    <row r="22" ht="29.25" spans="1:12">
      <c r="A22" s="37" t="s">
        <v>39</v>
      </c>
      <c r="B22" s="49" t="s">
        <v>40</v>
      </c>
      <c r="C22" s="50" t="s">
        <v>18</v>
      </c>
      <c r="D22" s="50">
        <f>200*200/10000</f>
        <v>4</v>
      </c>
      <c r="E22" s="50">
        <f t="shared" ref="E22:E27" si="16">D22</f>
        <v>4</v>
      </c>
      <c r="F22" s="50"/>
      <c r="G22" s="51" t="s">
        <v>16</v>
      </c>
      <c r="H22" s="25"/>
      <c r="I22" s="25"/>
      <c r="J22" s="25"/>
      <c r="K22" s="25"/>
      <c r="L22" s="63"/>
    </row>
    <row r="23" ht="54.75" customHeight="1" spans="1:12">
      <c r="A23" s="37"/>
      <c r="B23" s="22" t="s">
        <v>41</v>
      </c>
      <c r="C23" s="23" t="s">
        <v>18</v>
      </c>
      <c r="D23" s="23">
        <f>275*200/10000</f>
        <v>5.5</v>
      </c>
      <c r="E23" s="23">
        <f t="shared" si="16"/>
        <v>5.5</v>
      </c>
      <c r="F23" s="23"/>
      <c r="G23" s="24" t="s">
        <v>16</v>
      </c>
      <c r="H23" s="25"/>
      <c r="I23" s="25"/>
      <c r="J23" s="25"/>
      <c r="K23" s="25"/>
      <c r="L23" s="63"/>
    </row>
    <row r="24" ht="54.75" customHeight="1" spans="1:12">
      <c r="A24" s="37"/>
      <c r="B24" s="22" t="s">
        <v>42</v>
      </c>
      <c r="C24" s="23" t="s">
        <v>18</v>
      </c>
      <c r="D24" s="23">
        <f>141*200/10000</f>
        <v>2.82</v>
      </c>
      <c r="E24" s="23">
        <f t="shared" si="16"/>
        <v>2.82</v>
      </c>
      <c r="F24" s="23"/>
      <c r="G24" s="24" t="s">
        <v>16</v>
      </c>
      <c r="H24" s="25"/>
      <c r="I24" s="25"/>
      <c r="J24" s="25"/>
      <c r="K24" s="25"/>
      <c r="L24" s="63"/>
    </row>
    <row r="25" ht="54.75" customHeight="1" spans="1:12">
      <c r="A25" s="37"/>
      <c r="B25" s="22" t="s">
        <v>43</v>
      </c>
      <c r="C25" s="23" t="s">
        <v>18</v>
      </c>
      <c r="D25" s="23">
        <f>95*200/10000</f>
        <v>1.9</v>
      </c>
      <c r="E25" s="23">
        <f t="shared" si="16"/>
        <v>1.9</v>
      </c>
      <c r="F25" s="23"/>
      <c r="G25" s="24" t="s">
        <v>16</v>
      </c>
      <c r="H25" s="25"/>
      <c r="I25" s="25"/>
      <c r="J25" s="25"/>
      <c r="K25" s="25"/>
      <c r="L25" s="63"/>
    </row>
    <row r="26" ht="54.75" customHeight="1" spans="1:12">
      <c r="A26" s="37"/>
      <c r="B26" s="36" t="s">
        <v>44</v>
      </c>
      <c r="C26" s="23" t="s">
        <v>18</v>
      </c>
      <c r="D26" s="27">
        <f>1868*120/10000</f>
        <v>22.416</v>
      </c>
      <c r="E26" s="27">
        <f t="shared" si="16"/>
        <v>22.416</v>
      </c>
      <c r="F26" s="23"/>
      <c r="G26" s="24" t="s">
        <v>16</v>
      </c>
      <c r="H26" s="25"/>
      <c r="I26" s="25"/>
      <c r="J26" s="25"/>
      <c r="K26" s="25"/>
      <c r="L26" s="63"/>
    </row>
    <row r="27" ht="54.75" customHeight="1" spans="1:12">
      <c r="A27" s="52"/>
      <c r="B27" s="36" t="s">
        <v>45</v>
      </c>
      <c r="C27" s="23" t="s">
        <v>18</v>
      </c>
      <c r="D27" s="23">
        <f>311*200/10000</f>
        <v>6.22</v>
      </c>
      <c r="E27" s="23">
        <f t="shared" si="16"/>
        <v>6.22</v>
      </c>
      <c r="F27" s="23"/>
      <c r="G27" s="24" t="s">
        <v>16</v>
      </c>
      <c r="H27" s="25"/>
      <c r="I27" s="25"/>
      <c r="J27" s="25"/>
      <c r="K27" s="25"/>
      <c r="L27" s="63"/>
    </row>
    <row r="28" ht="29.25" spans="1:12">
      <c r="A28" s="35" t="s">
        <v>46</v>
      </c>
      <c r="B28" s="53" t="s">
        <v>47</v>
      </c>
      <c r="C28" s="23" t="s">
        <v>18</v>
      </c>
      <c r="D28" s="23">
        <v>7</v>
      </c>
      <c r="E28" s="23">
        <v>7</v>
      </c>
      <c r="F28" s="23"/>
      <c r="G28" s="24" t="s">
        <v>16</v>
      </c>
      <c r="H28" s="25"/>
      <c r="I28" s="25"/>
      <c r="J28" s="25"/>
      <c r="K28" s="25"/>
      <c r="L28" s="63"/>
    </row>
    <row r="29" ht="29.25" spans="1:12">
      <c r="A29" s="52"/>
      <c r="B29" s="54" t="s">
        <v>48</v>
      </c>
      <c r="C29" s="23" t="s">
        <v>18</v>
      </c>
      <c r="D29" s="23">
        <v>30</v>
      </c>
      <c r="E29" s="23">
        <v>30</v>
      </c>
      <c r="F29" s="23"/>
      <c r="G29" s="24" t="s">
        <v>16</v>
      </c>
      <c r="H29" s="25"/>
      <c r="I29" s="25"/>
      <c r="J29" s="25"/>
      <c r="K29" s="25"/>
      <c r="L29" s="63"/>
    </row>
    <row r="30" ht="29.25" spans="1:12">
      <c r="A30" s="55" t="s">
        <v>49</v>
      </c>
      <c r="B30" s="33" t="s">
        <v>50</v>
      </c>
      <c r="C30" s="21" t="s">
        <v>18</v>
      </c>
      <c r="D30" s="21">
        <f>84*0.6</f>
        <v>50.4</v>
      </c>
      <c r="E30" s="21">
        <f>D30</f>
        <v>50.4</v>
      </c>
      <c r="F30" s="21"/>
      <c r="G30" s="43" t="s">
        <v>16</v>
      </c>
      <c r="H30" s="25"/>
      <c r="I30" s="25"/>
      <c r="J30" s="25"/>
      <c r="K30" s="25"/>
      <c r="L30" s="63"/>
    </row>
    <row r="31" ht="43.5" spans="1:12">
      <c r="A31" s="9" t="s">
        <v>51</v>
      </c>
      <c r="B31" s="29" t="s">
        <v>52</v>
      </c>
      <c r="C31" s="30" t="s">
        <v>29</v>
      </c>
      <c r="D31" s="30">
        <f>155*2.5</f>
        <v>387.5</v>
      </c>
      <c r="E31" s="30">
        <f>D31-F31</f>
        <v>137.9</v>
      </c>
      <c r="F31" s="30">
        <f>416*0.6</f>
        <v>249.6</v>
      </c>
      <c r="G31" s="43" t="s">
        <v>16</v>
      </c>
      <c r="H31" s="25">
        <f>103+203+110</f>
        <v>416</v>
      </c>
      <c r="I31" s="25"/>
      <c r="J31" s="25"/>
      <c r="K31" s="25"/>
      <c r="L31" s="63"/>
    </row>
    <row r="32" ht="30" customHeight="1" spans="1:12">
      <c r="A32" s="9" t="s">
        <v>53</v>
      </c>
      <c r="B32" s="29" t="s">
        <v>54</v>
      </c>
      <c r="C32" s="56" t="s">
        <v>18</v>
      </c>
      <c r="D32" s="30">
        <f>2000*0.1</f>
        <v>200</v>
      </c>
      <c r="E32" s="30">
        <f>2000*0.1</f>
        <v>200</v>
      </c>
      <c r="F32" s="30"/>
      <c r="G32" s="31" t="s">
        <v>55</v>
      </c>
      <c r="H32" s="25"/>
      <c r="I32" s="25"/>
      <c r="J32" s="25"/>
      <c r="K32" s="25"/>
      <c r="L32" s="63"/>
    </row>
    <row r="33" ht="43.5" spans="1:12">
      <c r="A33" s="16"/>
      <c r="B33" s="57" t="s">
        <v>56</v>
      </c>
      <c r="C33" s="56" t="s">
        <v>29</v>
      </c>
      <c r="D33" s="56">
        <f>1000*4000/10000</f>
        <v>400</v>
      </c>
      <c r="E33" s="56">
        <f>D33</f>
        <v>400</v>
      </c>
      <c r="F33" s="56"/>
      <c r="G33" s="58" t="s">
        <v>26</v>
      </c>
      <c r="H33" s="59"/>
      <c r="I33" s="25"/>
      <c r="J33" s="25"/>
      <c r="K33" s="25"/>
      <c r="L33" s="63"/>
    </row>
    <row r="34" ht="51" customHeight="1" spans="1:12">
      <c r="A34" s="16"/>
      <c r="B34" s="57" t="s">
        <v>57</v>
      </c>
      <c r="C34" s="56" t="s">
        <v>29</v>
      </c>
      <c r="D34" s="56">
        <f>1000*1000/10000</f>
        <v>100</v>
      </c>
      <c r="E34" s="56">
        <f t="shared" ref="E34:E36" si="17">D34</f>
        <v>100</v>
      </c>
      <c r="F34" s="56"/>
      <c r="G34" s="58" t="s">
        <v>26</v>
      </c>
      <c r="H34" s="25"/>
      <c r="I34" s="25"/>
      <c r="J34" s="25"/>
      <c r="K34" s="25"/>
      <c r="L34" s="63"/>
    </row>
    <row r="35" ht="79" customHeight="1" spans="1:12">
      <c r="A35" s="16"/>
      <c r="B35" s="57" t="s">
        <v>58</v>
      </c>
      <c r="C35" s="56" t="s">
        <v>29</v>
      </c>
      <c r="D35" s="56">
        <f>500*1000/10000</f>
        <v>50</v>
      </c>
      <c r="E35" s="56">
        <f t="shared" si="17"/>
        <v>50</v>
      </c>
      <c r="F35" s="56"/>
      <c r="G35" s="58" t="s">
        <v>26</v>
      </c>
      <c r="H35" s="25"/>
      <c r="I35" s="25"/>
      <c r="J35" s="25"/>
      <c r="K35" s="25"/>
      <c r="L35" s="63"/>
    </row>
    <row r="36" ht="29.25" spans="1:12">
      <c r="A36" s="16"/>
      <c r="B36" s="57" t="s">
        <v>59</v>
      </c>
      <c r="C36" s="56" t="s">
        <v>29</v>
      </c>
      <c r="D36" s="56">
        <f>600*1000/10000</f>
        <v>60</v>
      </c>
      <c r="E36" s="56">
        <f t="shared" si="17"/>
        <v>60</v>
      </c>
      <c r="F36" s="56"/>
      <c r="G36" s="58" t="s">
        <v>26</v>
      </c>
      <c r="H36" s="25"/>
      <c r="I36" s="25"/>
      <c r="J36" s="25"/>
      <c r="K36" s="25"/>
      <c r="L36" s="63"/>
    </row>
    <row r="37" ht="49.5" customHeight="1" spans="1:12">
      <c r="A37" s="16"/>
      <c r="B37" s="57" t="s">
        <v>60</v>
      </c>
      <c r="C37" s="56" t="s">
        <v>29</v>
      </c>
      <c r="D37" s="56">
        <f>500*1000/10000</f>
        <v>50</v>
      </c>
      <c r="E37" s="56">
        <f t="shared" ref="E37" si="18">D37</f>
        <v>50</v>
      </c>
      <c r="F37" s="56"/>
      <c r="G37" s="58" t="s">
        <v>26</v>
      </c>
      <c r="H37" s="25"/>
      <c r="I37" s="25"/>
      <c r="J37" s="25"/>
      <c r="K37" s="25"/>
      <c r="L37" s="63"/>
    </row>
    <row r="38" ht="49.5" customHeight="1" spans="1:12">
      <c r="A38" s="16"/>
      <c r="B38" s="57" t="s">
        <v>61</v>
      </c>
      <c r="C38" s="56" t="s">
        <v>29</v>
      </c>
      <c r="D38" s="56">
        <f>500*1000/10000</f>
        <v>50</v>
      </c>
      <c r="E38" s="56">
        <f t="shared" ref="E38:E40" si="19">D38</f>
        <v>50</v>
      </c>
      <c r="F38" s="56"/>
      <c r="G38" s="58" t="s">
        <v>26</v>
      </c>
      <c r="H38" s="25"/>
      <c r="I38" s="25"/>
      <c r="J38" s="25"/>
      <c r="K38" s="25"/>
      <c r="L38" s="63"/>
    </row>
    <row r="39" ht="36" customHeight="1" spans="1:12">
      <c r="A39" s="19"/>
      <c r="B39" s="22" t="s">
        <v>62</v>
      </c>
      <c r="C39" s="56" t="s">
        <v>18</v>
      </c>
      <c r="D39" s="30">
        <v>30</v>
      </c>
      <c r="E39" s="30">
        <f t="shared" si="19"/>
        <v>30</v>
      </c>
      <c r="F39" s="30"/>
      <c r="G39" s="31" t="s">
        <v>55</v>
      </c>
      <c r="H39" s="25"/>
      <c r="I39" s="25"/>
      <c r="J39" s="25"/>
      <c r="K39" s="25"/>
      <c r="L39" s="63"/>
    </row>
    <row r="40" ht="63" customHeight="1" spans="1:12">
      <c r="A40" s="9" t="s">
        <v>63</v>
      </c>
      <c r="B40" s="29" t="s">
        <v>64</v>
      </c>
      <c r="C40" s="30" t="s">
        <v>18</v>
      </c>
      <c r="D40" s="30">
        <f>300*0.1</f>
        <v>30</v>
      </c>
      <c r="E40" s="30">
        <f t="shared" si="19"/>
        <v>30</v>
      </c>
      <c r="F40" s="30"/>
      <c r="G40" s="31" t="s">
        <v>26</v>
      </c>
      <c r="H40" s="25">
        <f>SUM(H5:H12)/5</f>
        <v>299.2</v>
      </c>
      <c r="I40" s="25"/>
      <c r="J40" s="25"/>
      <c r="K40" s="25"/>
      <c r="L40" s="63"/>
    </row>
    <row r="41" ht="72" customHeight="1" spans="1:12">
      <c r="A41" s="19"/>
      <c r="B41" s="57" t="s">
        <v>65</v>
      </c>
      <c r="C41" s="56" t="s">
        <v>18</v>
      </c>
      <c r="D41" s="56">
        <f>5*155*0.02</f>
        <v>15.5</v>
      </c>
      <c r="E41" s="56"/>
      <c r="F41" s="56">
        <f>D41</f>
        <v>15.5</v>
      </c>
      <c r="G41" s="58" t="s">
        <v>26</v>
      </c>
      <c r="H41" s="59">
        <f>155*5</f>
        <v>775</v>
      </c>
      <c r="I41" s="25"/>
      <c r="J41" s="25"/>
      <c r="K41" s="25"/>
      <c r="L41" s="63"/>
    </row>
    <row r="42" ht="55.5" customHeight="1" spans="1:12">
      <c r="A42" s="60" t="s">
        <v>66</v>
      </c>
      <c r="B42" s="57" t="s">
        <v>67</v>
      </c>
      <c r="C42" s="30" t="s">
        <v>29</v>
      </c>
      <c r="D42" s="30"/>
      <c r="E42" s="30"/>
      <c r="F42" s="30"/>
      <c r="G42" s="31" t="s">
        <v>26</v>
      </c>
      <c r="H42" s="25">
        <v>68554</v>
      </c>
      <c r="I42" s="25">
        <v>46080</v>
      </c>
      <c r="J42" s="25">
        <f>I42+H42</f>
        <v>114634</v>
      </c>
      <c r="K42" s="25">
        <f>J42/667</f>
        <v>171.865067466267</v>
      </c>
      <c r="L42" s="63"/>
    </row>
    <row r="43" ht="38" customHeight="1" spans="1:12">
      <c r="A43" s="61" t="s">
        <v>8</v>
      </c>
      <c r="B43" s="57"/>
      <c r="C43" s="56"/>
      <c r="D43" s="62">
        <f>SUM(D5:D42)</f>
        <v>1865.568</v>
      </c>
      <c r="E43" s="62">
        <f t="shared" ref="E43:F43" si="20">SUM(E5:E42)</f>
        <v>1590.468</v>
      </c>
      <c r="F43" s="62">
        <f t="shared" si="20"/>
        <v>275.1</v>
      </c>
      <c r="G43" s="58"/>
      <c r="H43" s="25"/>
      <c r="I43" s="25"/>
      <c r="J43" s="25"/>
      <c r="K43" s="25"/>
      <c r="L43" s="63"/>
    </row>
  </sheetData>
  <mergeCells count="18">
    <mergeCell ref="A1:G1"/>
    <mergeCell ref="D2:F2"/>
    <mergeCell ref="A5:A13"/>
    <mergeCell ref="A14:A16"/>
    <mergeCell ref="A17:A19"/>
    <mergeCell ref="A20:A21"/>
    <mergeCell ref="A22:A27"/>
    <mergeCell ref="A28:A29"/>
    <mergeCell ref="A32:A39"/>
    <mergeCell ref="A40:A41"/>
    <mergeCell ref="C2:C4"/>
    <mergeCell ref="D3:D4"/>
    <mergeCell ref="G2:G4"/>
    <mergeCell ref="H1:H4"/>
    <mergeCell ref="I1:I4"/>
    <mergeCell ref="J1:J4"/>
    <mergeCell ref="K1:K4"/>
    <mergeCell ref="A2:B4"/>
  </mergeCells>
  <pageMargins left="0.109722222222222" right="0.109722222222222" top="0.161111111111111" bottom="0.161111111111111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2019-03-09T10:25:00Z</dcterms:created>
  <dcterms:modified xsi:type="dcterms:W3CDTF">2019-04-15T06:28:10Z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