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Administrator\Desktop\回乡规划备案成果汇总\万名干部回乡 岩帅-东勐-来龙\"/>
    </mc:Choice>
  </mc:AlternateContent>
  <xr:revisionPtr revIDLastSave="0" documentId="13_ncr:1_{9190068B-61E4-4713-81BA-3DB2B6328462}" xr6:coauthVersionLast="43" xr6:coauthVersionMax="43" xr10:uidLastSave="{00000000-0000-0000-0000-000000000000}"/>
  <bookViews>
    <workbookView xWindow="2340" yWindow="600" windowWidth="15660" windowHeight="15600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6" i="1" l="1"/>
  <c r="E15" i="1"/>
  <c r="D26" i="1" l="1"/>
  <c r="E22" i="1"/>
  <c r="D22" i="1"/>
  <c r="D9" i="1"/>
  <c r="D8" i="1"/>
  <c r="E8" i="1" s="1"/>
  <c r="D7" i="1"/>
  <c r="D6" i="1"/>
  <c r="D13" i="1"/>
  <c r="E13" i="1" s="1"/>
  <c r="D12" i="1"/>
  <c r="D11" i="1"/>
  <c r="E11" i="1" s="1"/>
  <c r="D20" i="1"/>
  <c r="E20" i="1" s="1"/>
  <c r="F21" i="1"/>
  <c r="D21" i="1"/>
  <c r="D24" i="1"/>
  <c r="F28" i="1"/>
  <c r="D28" i="1"/>
  <c r="E21" i="1" l="1"/>
  <c r="H11" i="1"/>
  <c r="E9" i="1"/>
  <c r="H8" i="1"/>
  <c r="E7" i="1"/>
  <c r="H7" i="1"/>
  <c r="H6" i="1"/>
  <c r="E6" i="1"/>
  <c r="E12" i="1"/>
  <c r="H13" i="1"/>
  <c r="E17" i="1"/>
  <c r="D17" i="1"/>
  <c r="F22" i="1"/>
  <c r="F30" i="1" s="1"/>
  <c r="H22" i="1"/>
  <c r="D30" i="1" l="1"/>
  <c r="E30" i="1"/>
</calcChain>
</file>

<file path=xl/sharedStrings.xml><?xml version="1.0" encoding="utf-8"?>
<sst xmlns="http://schemas.openxmlformats.org/spreadsheetml/2006/main" count="182" uniqueCount="50">
  <si>
    <t xml:space="preserve">                                                  建设内容</t>
  </si>
  <si>
    <t>实施年限</t>
  </si>
  <si>
    <t>投资规模（万元）</t>
  </si>
  <si>
    <t>实施主体</t>
  </si>
  <si>
    <t>总计</t>
  </si>
  <si>
    <t>上级</t>
  </si>
  <si>
    <t>群众</t>
  </si>
  <si>
    <t>补助</t>
  </si>
  <si>
    <t>自筹</t>
  </si>
  <si>
    <t>道</t>
  </si>
  <si>
    <t>镇人民政府</t>
  </si>
  <si>
    <t>交</t>
  </si>
  <si>
    <t>乡村振兴理事会</t>
  </si>
  <si>
    <t>2022-2035</t>
  </si>
  <si>
    <t>新建人工湿地1座，占地面积150平方米，计划投资20万元（含土地补偿费）。</t>
  </si>
  <si>
    <t>民居建设</t>
    <phoneticPr fontId="3" type="noConversion"/>
  </si>
  <si>
    <t>亮化工程</t>
    <phoneticPr fontId="3" type="noConversion"/>
  </si>
  <si>
    <t>环卫设施</t>
    <phoneticPr fontId="3" type="noConversion"/>
  </si>
  <si>
    <t>排水工程及污处理设施</t>
    <phoneticPr fontId="3" type="noConversion"/>
  </si>
  <si>
    <t>产业发展</t>
    <phoneticPr fontId="3" type="noConversion"/>
  </si>
  <si>
    <t>美化绿化</t>
    <phoneticPr fontId="3" type="noConversion"/>
  </si>
  <si>
    <t>用地规划</t>
    <phoneticPr fontId="3" type="noConversion"/>
  </si>
  <si>
    <t>供水工程</t>
    <phoneticPr fontId="3" type="noConversion"/>
  </si>
  <si>
    <t>1号停车场，硬化面积90㎡，投资单价200元/平方米，概算投资1.8万元</t>
    <phoneticPr fontId="3" type="noConversion"/>
  </si>
  <si>
    <t>公共空间</t>
    <phoneticPr fontId="3" type="noConversion"/>
  </si>
  <si>
    <t>沧源县岩帅镇东勐村来龙自然村村庄规划项目建设统计表</t>
    <phoneticPr fontId="3" type="noConversion"/>
  </si>
  <si>
    <t>自然村规划安装28盏太阳能路灯</t>
    <phoneticPr fontId="3" type="noConversion"/>
  </si>
  <si>
    <t>实施人畜饮水工程1件，架设东勐来龙6cm主管道长2km，更换2.5cm入户支管道长2km</t>
    <phoneticPr fontId="3" type="noConversion"/>
  </si>
  <si>
    <t>建设村西北方向出口对外主硬板路1条，长270m，宽度4.5m，厚度20cm，面积630平方米，投资单价200元/平方米，概算投资5.4万元。</t>
    <phoneticPr fontId="3" type="noConversion"/>
  </si>
  <si>
    <t>建设村西北方村内硬板路3条，长150m，宽度4.5m，厚度20cm，面积2250平方米，投资单价200元/平方米，概算投资3万元</t>
    <phoneticPr fontId="3" type="noConversion"/>
  </si>
  <si>
    <t>建设西北方向步行道，全长100 m，宽度1m-2m，厚度10cm，投资单价120元/平方米，概算总投资1.2万元</t>
    <phoneticPr fontId="3" type="noConversion"/>
  </si>
  <si>
    <t>划定村庄建设边界，预留新增民居扩容建设用地6亩</t>
    <phoneticPr fontId="3" type="noConversion"/>
  </si>
  <si>
    <t>规划养殖小区1个，概算投资30万元。</t>
    <phoneticPr fontId="3" type="noConversion"/>
  </si>
  <si>
    <t>建设村北侧外围砂石路1条，全长300m，设计宽度3m，厚度15面积1500平方米，投资单价180元/平方米，概算总投资5.4万元</t>
    <phoneticPr fontId="3" type="noConversion"/>
  </si>
  <si>
    <t>新建12条排污支管，总计长1000m，直径15cm，投资单价120元/m，概算投资12万元。</t>
    <phoneticPr fontId="3" type="noConversion"/>
  </si>
  <si>
    <t>实施30户民居房屋外包装，突出佤族风格和文化元素，投资单价25000元/户，概算总投资75万元；</t>
    <phoneticPr fontId="3" type="noConversion"/>
  </si>
  <si>
    <t>新建工居房6幢，100平方米/幢，砖混结构，总建筑面积600平方米，投资单价1500元/平方米，概算总投资180万元。</t>
    <phoneticPr fontId="3" type="noConversion"/>
  </si>
  <si>
    <t>实施庭院绿化美化工程，每户农户庭院及周边至少种植10株本地果木，共需种植530棵，成活1棵补助200元，概算投资10.6万元</t>
    <phoneticPr fontId="3" type="noConversion"/>
  </si>
  <si>
    <t>2019-2022</t>
  </si>
  <si>
    <t>消防工程</t>
    <phoneticPr fontId="3" type="noConversion"/>
  </si>
  <si>
    <t>乡人民政府</t>
  </si>
  <si>
    <t>实施消防水池建设工程，建设消防水池1座，水池容量为200m³，概算投资为15万元。</t>
    <phoneticPr fontId="3" type="noConversion"/>
  </si>
  <si>
    <t>实施建设室外消火栓3个，投资单价3000元/个，概算投资0.9万元。</t>
    <phoneticPr fontId="3" type="noConversion"/>
  </si>
  <si>
    <r>
      <t xml:space="preserve"> 1号沟渠（沿中部道路-勐建线），全长200</t>
    </r>
    <r>
      <rPr>
        <b/>
        <sz val="12"/>
        <rFont val="Calibri"/>
        <family val="2"/>
      </rPr>
      <t>m</t>
    </r>
    <r>
      <rPr>
        <b/>
        <sz val="12"/>
        <rFont val="宋体"/>
        <family val="3"/>
        <charset val="134"/>
      </rPr>
      <t>，设计标准管径</t>
    </r>
    <r>
      <rPr>
        <b/>
        <sz val="12"/>
        <rFont val="Calibri"/>
        <family val="2"/>
      </rPr>
      <t>25cm</t>
    </r>
    <r>
      <rPr>
        <b/>
        <sz val="12"/>
        <rFont val="宋体"/>
        <family val="3"/>
        <charset val="134"/>
      </rPr>
      <t>，每</t>
    </r>
    <r>
      <rPr>
        <b/>
        <sz val="12"/>
        <rFont val="Calibri"/>
        <family val="2"/>
      </rPr>
      <t>25</t>
    </r>
    <r>
      <rPr>
        <b/>
        <sz val="12"/>
        <rFont val="宋体"/>
        <family val="3"/>
        <charset val="134"/>
      </rPr>
      <t>米设置</t>
    </r>
    <r>
      <rPr>
        <b/>
        <sz val="12"/>
        <rFont val="Calibri"/>
        <family val="2"/>
      </rPr>
      <t>1</t>
    </r>
    <r>
      <rPr>
        <b/>
        <sz val="12"/>
        <rFont val="宋体"/>
        <family val="3"/>
        <charset val="134"/>
      </rPr>
      <t>个检查井，投资单价</t>
    </r>
    <r>
      <rPr>
        <b/>
        <sz val="12"/>
        <rFont val="Calibri"/>
        <family val="2"/>
      </rPr>
      <t>360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/m</t>
    </r>
    <r>
      <rPr>
        <b/>
        <sz val="12"/>
        <rFont val="宋体"/>
        <family val="3"/>
        <charset val="134"/>
      </rPr>
      <t>（含检查井），概算投资</t>
    </r>
    <r>
      <rPr>
        <b/>
        <sz val="12"/>
        <rFont val="Calibri"/>
        <family val="2"/>
      </rPr>
      <t>7.2</t>
    </r>
    <r>
      <rPr>
        <b/>
        <sz val="12"/>
        <rFont val="宋体"/>
        <family val="3"/>
        <charset val="134"/>
      </rPr>
      <t>万元</t>
    </r>
    <phoneticPr fontId="3" type="noConversion"/>
  </si>
  <si>
    <r>
      <t>2号沟渠（村中部与南侧勐建线连接），全长60m，设计标准管径</t>
    </r>
    <r>
      <rPr>
        <b/>
        <sz val="12"/>
        <rFont val="Calibri"/>
        <family val="2"/>
      </rPr>
      <t>25cm</t>
    </r>
    <r>
      <rPr>
        <b/>
        <sz val="12"/>
        <rFont val="宋体"/>
        <family val="3"/>
        <charset val="134"/>
      </rPr>
      <t>，每</t>
    </r>
    <r>
      <rPr>
        <b/>
        <sz val="12"/>
        <rFont val="Calibri"/>
        <family val="2"/>
      </rPr>
      <t>25</t>
    </r>
    <r>
      <rPr>
        <b/>
        <sz val="12"/>
        <rFont val="宋体"/>
        <family val="3"/>
        <charset val="134"/>
      </rPr>
      <t>米设置</t>
    </r>
    <r>
      <rPr>
        <b/>
        <sz val="12"/>
        <rFont val="Calibri"/>
        <family val="2"/>
      </rPr>
      <t>1</t>
    </r>
    <r>
      <rPr>
        <b/>
        <sz val="12"/>
        <rFont val="宋体"/>
        <family val="3"/>
        <charset val="134"/>
      </rPr>
      <t>个检查井，投资单价</t>
    </r>
    <r>
      <rPr>
        <b/>
        <sz val="12"/>
        <rFont val="Calibri"/>
        <family val="2"/>
      </rPr>
      <t>360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/m</t>
    </r>
    <r>
      <rPr>
        <b/>
        <sz val="12"/>
        <rFont val="宋体"/>
        <family val="3"/>
        <charset val="134"/>
      </rPr>
      <t>（含检查井），概算投资</t>
    </r>
    <r>
      <rPr>
        <b/>
        <sz val="12"/>
        <rFont val="Calibri"/>
        <family val="2"/>
      </rPr>
      <t>2.16</t>
    </r>
    <r>
      <rPr>
        <b/>
        <sz val="12"/>
        <rFont val="宋体"/>
        <family val="3"/>
        <charset val="134"/>
      </rPr>
      <t>万元</t>
    </r>
    <phoneticPr fontId="3" type="noConversion"/>
  </si>
  <si>
    <r>
      <t>规划建设</t>
    </r>
    <r>
      <rPr>
        <b/>
        <sz val="12"/>
        <rFont val="Calibri"/>
        <family val="2"/>
      </rPr>
      <t>2</t>
    </r>
    <r>
      <rPr>
        <b/>
        <sz val="12"/>
        <rFont val="宋体"/>
        <family val="3"/>
        <charset val="134"/>
      </rPr>
      <t>个垃圾，投资单价</t>
    </r>
    <r>
      <rPr>
        <b/>
        <sz val="12"/>
        <rFont val="Calibri"/>
        <family val="2"/>
      </rPr>
      <t>10000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个，估算总投资</t>
    </r>
    <r>
      <rPr>
        <b/>
        <sz val="12"/>
        <rFont val="Calibri"/>
        <family val="2"/>
      </rPr>
      <t>2</t>
    </r>
    <r>
      <rPr>
        <b/>
        <sz val="12"/>
        <rFont val="宋体"/>
        <family val="3"/>
        <charset val="134"/>
      </rPr>
      <t>万元</t>
    </r>
    <phoneticPr fontId="3" type="noConversion"/>
  </si>
  <si>
    <r>
      <t>规划建设</t>
    </r>
    <r>
      <rPr>
        <b/>
        <sz val="12"/>
        <rFont val="Calibri"/>
        <family val="2"/>
      </rPr>
      <t>2</t>
    </r>
    <r>
      <rPr>
        <b/>
        <sz val="12"/>
        <rFont val="宋体"/>
        <family val="3"/>
        <charset val="134"/>
      </rPr>
      <t>个垃圾公厕，投资单价</t>
    </r>
    <r>
      <rPr>
        <b/>
        <sz val="12"/>
        <rFont val="Calibri"/>
        <family val="2"/>
      </rPr>
      <t>60000</t>
    </r>
    <r>
      <rPr>
        <b/>
        <sz val="12"/>
        <rFont val="宋体"/>
        <family val="3"/>
        <charset val="134"/>
      </rPr>
      <t>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座，估算总投资</t>
    </r>
    <r>
      <rPr>
        <b/>
        <sz val="12"/>
        <rFont val="Calibri"/>
        <family val="2"/>
      </rPr>
      <t>12</t>
    </r>
    <r>
      <rPr>
        <b/>
        <sz val="12"/>
        <rFont val="宋体"/>
        <family val="3"/>
        <charset val="134"/>
      </rPr>
      <t>万元</t>
    </r>
    <phoneticPr fontId="3" type="noConversion"/>
  </si>
  <si>
    <t>实施有机茶园建设2000亩，种植覆荫树8棵/亩，发放茶树1棵/亩，施用有机肥300公斤/亩.年，投资单价2000元/亩，概算投资400万元</t>
    <phoneticPr fontId="3" type="noConversion"/>
  </si>
  <si>
    <t>实施苦荞种植200亩，连施三年，补助苦荞种籽及化肥100元/亩，概算投资4万元。</t>
    <phoneticPr fontId="3" type="noConversion"/>
  </si>
  <si>
    <t>实施进村入户主干道绿化工程，以三角梅、樱桃树交叉间种方式实施绿化，共需种植100棵，补助1000元/棵，概算投资30万元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</si>
</sst>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黑体"/>
      <family val="3"/>
      <charset val="134"/>
    </font>
    <font>
      <b/>
      <sz val="2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6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8" fillId="0" borderId="0" xfId="0" applyFont="1" applyFill="1" applyAlignment="1">
      <alignment horizontal="justify" vertical="center"/>
    </xf>
    <xf numFmtId="0" fontId="8" fillId="0" borderId="1" xfId="0" applyFont="1" applyFill="1" applyBorder="1" applyAlignment="1">
      <alignment horizontal="justify" vertical="center"/>
    </xf>
    <xf numFmtId="0" fontId="4" fillId="0" borderId="1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justify" vertical="center"/>
    </xf>
    <xf numFmtId="0" fontId="8" fillId="0" borderId="15" xfId="0" applyFont="1" applyFill="1" applyBorder="1" applyAlignment="1">
      <alignment horizontal="justify" vertical="center"/>
    </xf>
    <xf numFmtId="0" fontId="4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justify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justify" vertical="center"/>
    </xf>
    <xf numFmtId="0" fontId="8" fillId="0" borderId="14" xfId="0" applyFont="1" applyFill="1" applyBorder="1" applyAlignment="1">
      <alignment horizontal="justify" vertical="center"/>
    </xf>
    <xf numFmtId="0" fontId="2" fillId="0" borderId="4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topLeftCell="A22" workbookViewId="0">
      <selection activeCell="C7" sqref="C7"/>
    </sheetView>
  </sheetViews>
  <sheetFormatPr defaultColWidth="9" defaultRowHeight="14.25" x14ac:dyDescent="0.15"/>
  <cols>
    <col min="1" max="1" width="7" style="1" customWidth="1"/>
    <col min="2" max="2" width="43.5" style="1" customWidth="1"/>
    <col min="3" max="3" width="16.5" style="1" customWidth="1"/>
    <col min="4" max="4" width="11.5" style="1" customWidth="1"/>
    <col min="5" max="5" width="10" style="1" customWidth="1"/>
    <col min="6" max="6" width="11.5" style="1" customWidth="1"/>
    <col min="7" max="7" width="20.25" style="1" customWidth="1"/>
  </cols>
  <sheetData>
    <row r="1" spans="1:8" ht="15" thickBot="1" x14ac:dyDescent="0.2">
      <c r="A1" s="5" t="s">
        <v>25</v>
      </c>
      <c r="B1" s="6"/>
      <c r="C1" s="6"/>
      <c r="D1" s="6"/>
      <c r="E1" s="6"/>
      <c r="F1" s="6"/>
      <c r="G1" s="6"/>
      <c r="H1" s="7"/>
    </row>
    <row r="2" spans="1:8" ht="15" thickBot="1" x14ac:dyDescent="0.2">
      <c r="A2" s="8" t="s">
        <v>0</v>
      </c>
      <c r="B2" s="9"/>
      <c r="C2" s="10" t="s">
        <v>1</v>
      </c>
      <c r="D2" s="11" t="s">
        <v>2</v>
      </c>
      <c r="E2" s="12"/>
      <c r="F2" s="13"/>
      <c r="G2" s="10" t="s">
        <v>3</v>
      </c>
      <c r="H2" s="7"/>
    </row>
    <row r="3" spans="1:8" x14ac:dyDescent="0.15">
      <c r="A3" s="14"/>
      <c r="B3" s="15"/>
      <c r="C3" s="16"/>
      <c r="D3" s="10" t="s">
        <v>4</v>
      </c>
      <c r="E3" s="17" t="s">
        <v>5</v>
      </c>
      <c r="F3" s="17" t="s">
        <v>6</v>
      </c>
      <c r="G3" s="16"/>
      <c r="H3" s="7"/>
    </row>
    <row r="4" spans="1:8" x14ac:dyDescent="0.15">
      <c r="A4" s="14"/>
      <c r="B4" s="15"/>
      <c r="C4" s="16"/>
      <c r="D4" s="16"/>
      <c r="E4" s="18"/>
      <c r="F4" s="18"/>
      <c r="G4" s="16"/>
      <c r="H4" s="7"/>
    </row>
    <row r="5" spans="1:8" ht="15" thickBot="1" x14ac:dyDescent="0.2">
      <c r="A5" s="19"/>
      <c r="B5" s="20"/>
      <c r="C5" s="21"/>
      <c r="D5" s="21"/>
      <c r="E5" s="22" t="s">
        <v>7</v>
      </c>
      <c r="F5" s="22" t="s">
        <v>8</v>
      </c>
      <c r="G5" s="21"/>
      <c r="H5" s="7"/>
    </row>
    <row r="6" spans="1:8" ht="57.75" thickBot="1" x14ac:dyDescent="0.2">
      <c r="A6" s="3" t="s">
        <v>9</v>
      </c>
      <c r="B6" s="23" t="s">
        <v>28</v>
      </c>
      <c r="C6" s="23" t="s">
        <v>38</v>
      </c>
      <c r="D6" s="23">
        <f>270*200/10000</f>
        <v>5.4</v>
      </c>
      <c r="E6" s="23">
        <f>D6</f>
        <v>5.4</v>
      </c>
      <c r="F6" s="23"/>
      <c r="G6" s="23" t="s">
        <v>10</v>
      </c>
      <c r="H6" s="7">
        <f>140*4.5</f>
        <v>630</v>
      </c>
    </row>
    <row r="7" spans="1:8" ht="43.5" thickBot="1" x14ac:dyDescent="0.2">
      <c r="A7" s="18"/>
      <c r="B7" s="23" t="s">
        <v>29</v>
      </c>
      <c r="C7" s="23" t="s">
        <v>38</v>
      </c>
      <c r="D7" s="23">
        <f>150*200/10000</f>
        <v>3</v>
      </c>
      <c r="E7" s="23">
        <f>D7</f>
        <v>3</v>
      </c>
      <c r="F7" s="23"/>
      <c r="G7" s="23" t="s">
        <v>10</v>
      </c>
      <c r="H7" s="7">
        <f>500*4.5</f>
        <v>2250</v>
      </c>
    </row>
    <row r="8" spans="1:8" ht="43.5" thickBot="1" x14ac:dyDescent="0.2">
      <c r="A8" s="18"/>
      <c r="B8" s="23" t="s">
        <v>33</v>
      </c>
      <c r="C8" s="23" t="s">
        <v>38</v>
      </c>
      <c r="D8" s="23">
        <f>300*180/10000</f>
        <v>5.4</v>
      </c>
      <c r="E8" s="23">
        <f>D8</f>
        <v>5.4</v>
      </c>
      <c r="F8" s="23"/>
      <c r="G8" s="23" t="s">
        <v>10</v>
      </c>
      <c r="H8" s="7">
        <f>600*2.5</f>
        <v>1500</v>
      </c>
    </row>
    <row r="9" spans="1:8" ht="43.5" thickBot="1" x14ac:dyDescent="0.2">
      <c r="A9" s="24" t="s">
        <v>11</v>
      </c>
      <c r="B9" s="25" t="s">
        <v>30</v>
      </c>
      <c r="C9" s="23" t="s">
        <v>38</v>
      </c>
      <c r="D9" s="23">
        <f>100*120/10000</f>
        <v>1.2</v>
      </c>
      <c r="E9" s="23">
        <f>500*120/10000</f>
        <v>6</v>
      </c>
      <c r="F9" s="23"/>
      <c r="G9" s="23" t="s">
        <v>12</v>
      </c>
      <c r="H9" s="7"/>
    </row>
    <row r="10" spans="1:8" ht="29.25" thickBot="1" x14ac:dyDescent="0.2">
      <c r="A10" s="17" t="s">
        <v>22</v>
      </c>
      <c r="B10" s="3" t="s">
        <v>27</v>
      </c>
      <c r="C10" s="3" t="s">
        <v>13</v>
      </c>
      <c r="D10" s="3">
        <v>35</v>
      </c>
      <c r="E10" s="3">
        <v>30</v>
      </c>
      <c r="F10" s="3">
        <v>5</v>
      </c>
      <c r="G10" s="3" t="s">
        <v>10</v>
      </c>
      <c r="H10" s="7"/>
    </row>
    <row r="11" spans="1:8" ht="72" customHeight="1" thickBot="1" x14ac:dyDescent="0.2">
      <c r="A11" s="2" t="s">
        <v>18</v>
      </c>
      <c r="B11" s="26" t="s">
        <v>43</v>
      </c>
      <c r="C11" s="23" t="s">
        <v>38</v>
      </c>
      <c r="D11" s="23">
        <f>200*360/10000</f>
        <v>7.2</v>
      </c>
      <c r="E11" s="23">
        <f>D11</f>
        <v>7.2</v>
      </c>
      <c r="F11" s="23"/>
      <c r="G11" s="23" t="s">
        <v>10</v>
      </c>
      <c r="H11" s="7">
        <f>500+230+300+600+80</f>
        <v>1710</v>
      </c>
    </row>
    <row r="12" spans="1:8" ht="62.25" thickBot="1" x14ac:dyDescent="0.2">
      <c r="A12" s="27"/>
      <c r="B12" s="28" t="s">
        <v>44</v>
      </c>
      <c r="C12" s="23" t="s">
        <v>38</v>
      </c>
      <c r="D12" s="23">
        <f>60*360/10000</f>
        <v>2.16</v>
      </c>
      <c r="E12" s="23">
        <f>D12</f>
        <v>2.16</v>
      </c>
      <c r="F12" s="23"/>
      <c r="G12" s="23" t="s">
        <v>10</v>
      </c>
      <c r="H12" s="7"/>
    </row>
    <row r="13" spans="1:8" ht="29.25" thickBot="1" x14ac:dyDescent="0.2">
      <c r="A13" s="27"/>
      <c r="B13" s="28" t="s">
        <v>34</v>
      </c>
      <c r="C13" s="23" t="s">
        <v>38</v>
      </c>
      <c r="D13" s="23">
        <f>1000*120/10000</f>
        <v>12</v>
      </c>
      <c r="E13" s="23">
        <f>D13</f>
        <v>12</v>
      </c>
      <c r="F13" s="23"/>
      <c r="G13" s="23"/>
      <c r="H13" s="7">
        <f>530+75+84+80+135+185+450</f>
        <v>1539</v>
      </c>
    </row>
    <row r="14" spans="1:8" ht="29.25" thickBot="1" x14ac:dyDescent="0.2">
      <c r="A14" s="27"/>
      <c r="B14" s="29" t="s">
        <v>14</v>
      </c>
      <c r="C14" s="23" t="s">
        <v>38</v>
      </c>
      <c r="D14" s="23">
        <v>20</v>
      </c>
      <c r="E14" s="23">
        <v>20</v>
      </c>
      <c r="F14" s="23"/>
      <c r="G14" s="23" t="s">
        <v>10</v>
      </c>
      <c r="H14" s="7"/>
    </row>
    <row r="15" spans="1:8" ht="28.5" x14ac:dyDescent="0.15">
      <c r="A15" s="30" t="s">
        <v>39</v>
      </c>
      <c r="B15" s="31" t="s">
        <v>42</v>
      </c>
      <c r="C15" s="32" t="s">
        <v>38</v>
      </c>
      <c r="D15" s="32">
        <v>0.9</v>
      </c>
      <c r="E15" s="32">
        <f>D15</f>
        <v>0.9</v>
      </c>
      <c r="F15" s="32"/>
      <c r="G15" s="32" t="s">
        <v>40</v>
      </c>
      <c r="H15" s="7"/>
    </row>
    <row r="16" spans="1:8" ht="29.25" thickBot="1" x14ac:dyDescent="0.2">
      <c r="A16" s="30"/>
      <c r="B16" s="33" t="s">
        <v>41</v>
      </c>
      <c r="C16" s="32" t="s">
        <v>38</v>
      </c>
      <c r="D16" s="32">
        <v>15</v>
      </c>
      <c r="E16" s="32">
        <f>D16</f>
        <v>15</v>
      </c>
      <c r="F16" s="32"/>
      <c r="G16" s="32" t="s">
        <v>40</v>
      </c>
      <c r="H16" s="7"/>
    </row>
    <row r="17" spans="1:8" ht="29.25" thickBot="1" x14ac:dyDescent="0.2">
      <c r="A17" s="34" t="s">
        <v>24</v>
      </c>
      <c r="B17" s="23" t="s">
        <v>23</v>
      </c>
      <c r="C17" s="23" t="s">
        <v>38</v>
      </c>
      <c r="D17" s="23">
        <f>90*200/10000</f>
        <v>1.8</v>
      </c>
      <c r="E17" s="23">
        <f>90*200/10000</f>
        <v>1.8</v>
      </c>
      <c r="F17" s="23"/>
      <c r="G17" s="23" t="s">
        <v>10</v>
      </c>
      <c r="H17" s="7"/>
    </row>
    <row r="18" spans="1:8" ht="32.25" thickBot="1" x14ac:dyDescent="0.2">
      <c r="A18" s="2" t="s">
        <v>17</v>
      </c>
      <c r="B18" s="35" t="s">
        <v>45</v>
      </c>
      <c r="C18" s="23" t="s">
        <v>38</v>
      </c>
      <c r="D18" s="23">
        <v>2</v>
      </c>
      <c r="E18" s="23">
        <v>2</v>
      </c>
      <c r="F18" s="23"/>
      <c r="G18" s="23" t="s">
        <v>10</v>
      </c>
      <c r="H18" s="7"/>
    </row>
    <row r="19" spans="1:8" ht="32.25" thickBot="1" x14ac:dyDescent="0.2">
      <c r="A19" s="4"/>
      <c r="B19" s="36" t="s">
        <v>46</v>
      </c>
      <c r="C19" s="23" t="s">
        <v>38</v>
      </c>
      <c r="D19" s="23">
        <v>12</v>
      </c>
      <c r="E19" s="23">
        <v>12</v>
      </c>
      <c r="F19" s="23"/>
      <c r="G19" s="23" t="s">
        <v>10</v>
      </c>
      <c r="H19" s="7"/>
    </row>
    <row r="20" spans="1:8" ht="29.25" thickBot="1" x14ac:dyDescent="0.2">
      <c r="A20" s="17" t="s">
        <v>16</v>
      </c>
      <c r="B20" s="3" t="s">
        <v>26</v>
      </c>
      <c r="C20" s="3" t="s">
        <v>38</v>
      </c>
      <c r="D20" s="3">
        <f>28*0.6</f>
        <v>16.8</v>
      </c>
      <c r="E20" s="3">
        <f>D20</f>
        <v>16.8</v>
      </c>
      <c r="F20" s="3"/>
      <c r="G20" s="3" t="s">
        <v>10</v>
      </c>
      <c r="H20" s="7"/>
    </row>
    <row r="21" spans="1:8" ht="14.25" customHeight="1" thickBot="1" x14ac:dyDescent="0.2">
      <c r="A21" s="2" t="s">
        <v>15</v>
      </c>
      <c r="B21" s="3" t="s">
        <v>35</v>
      </c>
      <c r="C21" s="3" t="s">
        <v>13</v>
      </c>
      <c r="D21" s="3">
        <f>30*2.5</f>
        <v>75</v>
      </c>
      <c r="E21" s="3">
        <f>D21-F21</f>
        <v>51</v>
      </c>
      <c r="F21" s="3">
        <f>30*0.8</f>
        <v>24</v>
      </c>
      <c r="G21" s="3" t="s">
        <v>12</v>
      </c>
      <c r="H21" s="7"/>
    </row>
    <row r="22" spans="1:8" ht="43.5" thickBot="1" x14ac:dyDescent="0.2">
      <c r="A22" s="4"/>
      <c r="B22" s="24" t="s">
        <v>36</v>
      </c>
      <c r="C22" s="3" t="s">
        <v>13</v>
      </c>
      <c r="D22" s="3">
        <f>600*1500/10000</f>
        <v>90</v>
      </c>
      <c r="E22" s="3">
        <f>6*4</f>
        <v>24</v>
      </c>
      <c r="F22" s="3">
        <f>D22-E22</f>
        <v>66</v>
      </c>
      <c r="G22" s="3" t="s">
        <v>12</v>
      </c>
      <c r="H22" s="7">
        <f>12*100*1500</f>
        <v>1800000</v>
      </c>
    </row>
    <row r="23" spans="1:8" ht="15" thickBot="1" x14ac:dyDescent="0.2">
      <c r="A23" s="2" t="s">
        <v>19</v>
      </c>
      <c r="B23" s="23" t="s">
        <v>32</v>
      </c>
      <c r="C23" s="23" t="s">
        <v>13</v>
      </c>
      <c r="D23" s="23">
        <v>30</v>
      </c>
      <c r="E23" s="23">
        <v>30</v>
      </c>
      <c r="F23" s="23"/>
      <c r="G23" s="23" t="s">
        <v>10</v>
      </c>
      <c r="H23" s="7"/>
    </row>
    <row r="24" spans="1:8" ht="57.75" thickBot="1" x14ac:dyDescent="0.2">
      <c r="A24" s="27"/>
      <c r="B24" s="23" t="s">
        <v>47</v>
      </c>
      <c r="C24" s="23" t="s">
        <v>13</v>
      </c>
      <c r="D24" s="23">
        <f>2000*2000/10000</f>
        <v>400</v>
      </c>
      <c r="E24" s="23">
        <v>400</v>
      </c>
      <c r="F24" s="23"/>
      <c r="G24" s="23" t="s">
        <v>12</v>
      </c>
      <c r="H24" s="7"/>
    </row>
    <row r="25" spans="1:8" ht="29.25" thickBot="1" x14ac:dyDescent="0.2">
      <c r="A25" s="4"/>
      <c r="B25" s="23" t="s">
        <v>48</v>
      </c>
      <c r="C25" s="23" t="s">
        <v>13</v>
      </c>
      <c r="D25" s="23">
        <v>2</v>
      </c>
      <c r="E25" s="23">
        <v>2</v>
      </c>
      <c r="F25" s="23"/>
      <c r="G25" s="23" t="s">
        <v>12</v>
      </c>
      <c r="H25" s="7"/>
    </row>
    <row r="26" spans="1:8" ht="28.5" customHeight="1" x14ac:dyDescent="0.15">
      <c r="A26" s="2" t="s">
        <v>20</v>
      </c>
      <c r="B26" s="37" t="s">
        <v>49</v>
      </c>
      <c r="C26" s="37" t="s">
        <v>38</v>
      </c>
      <c r="D26" s="37">
        <f>100*0.1</f>
        <v>10</v>
      </c>
      <c r="E26" s="37">
        <v>0</v>
      </c>
      <c r="F26" s="37"/>
      <c r="G26" s="37" t="s">
        <v>12</v>
      </c>
      <c r="H26" s="7"/>
    </row>
    <row r="27" spans="1:8" thickBot="1" x14ac:dyDescent="0.2">
      <c r="A27" s="27"/>
      <c r="B27" s="38"/>
      <c r="C27" s="38"/>
      <c r="D27" s="38"/>
      <c r="E27" s="38"/>
      <c r="F27" s="38"/>
      <c r="G27" s="38"/>
      <c r="H27" s="7"/>
    </row>
    <row r="28" spans="1:8" ht="43.5" thickBot="1" x14ac:dyDescent="0.2">
      <c r="A28" s="4"/>
      <c r="B28" s="23" t="s">
        <v>37</v>
      </c>
      <c r="C28" s="23" t="s">
        <v>38</v>
      </c>
      <c r="D28" s="23">
        <f>530*200/10000</f>
        <v>10.6</v>
      </c>
      <c r="E28" s="23"/>
      <c r="F28" s="23">
        <f>530*200/10000</f>
        <v>10.6</v>
      </c>
      <c r="G28" s="23" t="s">
        <v>12</v>
      </c>
      <c r="H28" s="7"/>
    </row>
    <row r="29" spans="1:8" ht="29.25" thickBot="1" x14ac:dyDescent="0.2">
      <c r="A29" s="17" t="s">
        <v>21</v>
      </c>
      <c r="B29" s="3" t="s">
        <v>31</v>
      </c>
      <c r="C29" s="3" t="s">
        <v>13</v>
      </c>
      <c r="D29" s="3"/>
      <c r="E29" s="3"/>
      <c r="F29" s="3"/>
      <c r="G29" s="3" t="s">
        <v>12</v>
      </c>
      <c r="H29" s="7"/>
    </row>
    <row r="30" spans="1:8" ht="15" thickBot="1" x14ac:dyDescent="0.2">
      <c r="A30" s="39" t="s">
        <v>4</v>
      </c>
      <c r="B30" s="23"/>
      <c r="C30" s="23"/>
      <c r="D30" s="23">
        <f>SUM(D6:D29)</f>
        <v>757.46</v>
      </c>
      <c r="E30" s="23">
        <f>SUM(E6:E29)</f>
        <v>646.66</v>
      </c>
      <c r="F30" s="23">
        <f>SUM(F6:F29)</f>
        <v>105.6</v>
      </c>
      <c r="G30" s="23"/>
      <c r="H30" s="7"/>
    </row>
  </sheetData>
  <mergeCells count="18">
    <mergeCell ref="A1:G1"/>
    <mergeCell ref="D2:F2"/>
    <mergeCell ref="D3:D5"/>
    <mergeCell ref="B26:B27"/>
    <mergeCell ref="C2:C5"/>
    <mergeCell ref="C26:C27"/>
    <mergeCell ref="A2:B5"/>
    <mergeCell ref="A18:A19"/>
    <mergeCell ref="A21:A22"/>
    <mergeCell ref="A23:A25"/>
    <mergeCell ref="A26:A28"/>
    <mergeCell ref="A11:A14"/>
    <mergeCell ref="D26:D27"/>
    <mergeCell ref="E26:E27"/>
    <mergeCell ref="A15:A16"/>
    <mergeCell ref="F26:F27"/>
    <mergeCell ref="G2:G5"/>
    <mergeCell ref="G26:G27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林晓锋</cp:lastModifiedBy>
  <dcterms:created xsi:type="dcterms:W3CDTF">2019-03-09T10:25:00Z</dcterms:created>
  <dcterms:modified xsi:type="dcterms:W3CDTF">2019-05-16T03:40:43Z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