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Administrator\Desktop\回乡规划备案成果汇总\万名干部回乡 岩帅-东勐-大寨\"/>
    </mc:Choice>
  </mc:AlternateContent>
  <xr:revisionPtr revIDLastSave="0" documentId="13_ncr:1_{61E6BE25-1ACA-451B-8960-773D0BA9A6A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1" l="1"/>
  <c r="E13" i="1"/>
  <c r="D39" i="1" l="1"/>
  <c r="E39" i="1" s="1"/>
  <c r="D40" i="1"/>
  <c r="E40" i="1" s="1"/>
  <c r="D43" i="1" l="1"/>
  <c r="F43" i="1" s="1"/>
  <c r="D11" i="1" l="1"/>
  <c r="E11" i="1" s="1"/>
  <c r="D10" i="1"/>
  <c r="E10" i="1" s="1"/>
  <c r="E9" i="1"/>
  <c r="D9" i="1"/>
  <c r="E8" i="1"/>
  <c r="D8" i="1"/>
  <c r="E7" i="1"/>
  <c r="D7" i="1"/>
  <c r="D6" i="1"/>
  <c r="E6" i="1" s="1"/>
  <c r="D5" i="1"/>
  <c r="D19" i="1"/>
  <c r="E19" i="1" s="1"/>
  <c r="D18" i="1"/>
  <c r="E18" i="1" s="1"/>
  <c r="D17" i="1"/>
  <c r="E17" i="1" s="1"/>
  <c r="D16" i="1"/>
  <c r="E16" i="1" s="1"/>
  <c r="D15" i="1"/>
  <c r="D20" i="1"/>
  <c r="E27" i="1"/>
  <c r="E26" i="1"/>
  <c r="E25" i="1"/>
  <c r="E24" i="1"/>
  <c r="E23" i="1"/>
  <c r="E22" i="1"/>
  <c r="D27" i="1"/>
  <c r="D26" i="1"/>
  <c r="D23" i="1"/>
  <c r="D24" i="1"/>
  <c r="D25" i="1"/>
  <c r="D22" i="1"/>
  <c r="E34" i="1"/>
  <c r="D34" i="1"/>
  <c r="E36" i="1"/>
  <c r="F36" i="1" s="1"/>
  <c r="F45" i="1" s="1"/>
  <c r="D35" i="1"/>
  <c r="E5" i="1" l="1"/>
  <c r="D41" i="1"/>
  <c r="D45" i="1"/>
  <c r="E31" i="1"/>
  <c r="E45" i="1" s="1"/>
</calcChain>
</file>

<file path=xl/sharedStrings.xml><?xml version="1.0" encoding="utf-8"?>
<sst xmlns="http://schemas.openxmlformats.org/spreadsheetml/2006/main" count="138" uniqueCount="66">
  <si>
    <t xml:space="preserve">                                                  建设内容</t>
  </si>
  <si>
    <t>实施年限</t>
  </si>
  <si>
    <t>投资规模（万元）</t>
  </si>
  <si>
    <t>实施主体</t>
  </si>
  <si>
    <t>总计</t>
  </si>
  <si>
    <t>上级</t>
  </si>
  <si>
    <t>群众</t>
  </si>
  <si>
    <t>补助</t>
  </si>
  <si>
    <t>自筹</t>
  </si>
  <si>
    <t>镇人民政府</t>
  </si>
  <si>
    <t>乡村振兴理事会</t>
  </si>
  <si>
    <t>2022-2022</t>
  </si>
  <si>
    <t>2022-2035</t>
  </si>
  <si>
    <t>新建人工湿地1座，占地面积150平方米，计划投资20万元（含土地补偿费）。</t>
  </si>
  <si>
    <t>规划养殖小区2个，概算投资60万元。</t>
  </si>
  <si>
    <t>划定村庄建设边界，预留新增民居扩容建设用地25亩</t>
    <phoneticPr fontId="3" type="noConversion"/>
  </si>
  <si>
    <t>自然村规划安装63盏太阳能路灯</t>
    <phoneticPr fontId="3" type="noConversion"/>
  </si>
  <si>
    <t>实施60户民居房屋外包装，突出佤族风格和文化元素，投资单价25000元/户，概算总投资150万元；</t>
    <phoneticPr fontId="3" type="noConversion"/>
  </si>
  <si>
    <t>民居建设</t>
    <phoneticPr fontId="3" type="noConversion"/>
  </si>
  <si>
    <t>亮化工程</t>
    <phoneticPr fontId="3" type="noConversion"/>
  </si>
  <si>
    <t>环卫设施</t>
    <phoneticPr fontId="3" type="noConversion"/>
  </si>
  <si>
    <t>排水工程及污处理设施</t>
    <phoneticPr fontId="3" type="noConversion"/>
  </si>
  <si>
    <t>产业发展</t>
    <phoneticPr fontId="3" type="noConversion"/>
  </si>
  <si>
    <t>美化绿化</t>
    <phoneticPr fontId="3" type="noConversion"/>
  </si>
  <si>
    <t>用地规划</t>
    <phoneticPr fontId="3" type="noConversion"/>
  </si>
  <si>
    <t>供水工程</t>
    <phoneticPr fontId="3" type="noConversion"/>
  </si>
  <si>
    <t>建设养殖小区至东温方向硬板路1条，长140m，宽度4.5m，厚度20cm，面积630平方米，投资单价200元/平方米，概算投资11.2万元。</t>
    <phoneticPr fontId="3" type="noConversion"/>
  </si>
  <si>
    <t>建设村南部出口硬板路1条，长500m，宽度4.5m，厚度20cm，面积2250平方米，投资单价200元/平方米，概算投资45万元</t>
    <phoneticPr fontId="3" type="noConversion"/>
  </si>
  <si>
    <t>铺设硬化历史古行道路2条（村北出口方向），全长600m，设计宽度2.5m，厚度15面积1500平方米，投资单价160元/平方米，概算总投资24万元</t>
    <phoneticPr fontId="3" type="noConversion"/>
  </si>
  <si>
    <t>建设中部北侧步行道，全长350 m，宽度1m-2m，厚度10cm，投资单价120元/平方米，概算总投资6万元</t>
    <phoneticPr fontId="3" type="noConversion"/>
  </si>
  <si>
    <t>建设中部南侧路步行道590m，宽度1m-2m，厚度10cm，投资单价120元/平方米，概算总投资9.6万元</t>
    <phoneticPr fontId="3" type="noConversion"/>
  </si>
  <si>
    <t>建设村中心步行道250 m，宽度1m，厚度10cm，投资单价120元/平方米，概算总投资3万元</t>
    <phoneticPr fontId="3" type="noConversion"/>
  </si>
  <si>
    <t>建设村东侧路步行道，全长450 m，宽度1m，厚度10cm，投资单价120元/平方米，概算总投资5.4万元</t>
    <phoneticPr fontId="3" type="noConversion"/>
  </si>
  <si>
    <t>1号停车场，硬化面积90㎡，投资单价200元/平方米，概算投资1.8万元</t>
    <phoneticPr fontId="3" type="noConversion"/>
  </si>
  <si>
    <t>公共空间</t>
    <phoneticPr fontId="3" type="noConversion"/>
  </si>
  <si>
    <t>新建工居房12幢，100平方米/幢，砖混结构，总建筑面积1000平方米，投资单价1500元/平方米，概算总投资180万元。</t>
    <phoneticPr fontId="3" type="noConversion"/>
  </si>
  <si>
    <t>沧源县岩帅镇东勐村大寨自然村村庄规划项目建设统计表</t>
    <phoneticPr fontId="3" type="noConversion"/>
  </si>
  <si>
    <t>2019-2022</t>
  </si>
  <si>
    <t>道路交通</t>
    <phoneticPr fontId="3" type="noConversion"/>
  </si>
  <si>
    <t>规划新建老年之家1所，位于南部，概算投资150万元</t>
    <phoneticPr fontId="3" type="noConversion"/>
  </si>
  <si>
    <t>村委会进村路口修缮边坡，新建挡土墙200米，建筑面积2000立方米，投资单价420元/立方米，概算投资84万元。</t>
    <phoneticPr fontId="3" type="noConversion"/>
  </si>
  <si>
    <t>实施人畜饮水工程1件，架设东勐大寨10cm主管道长3km，更换4cm入户支管道长2km</t>
    <phoneticPr fontId="3" type="noConversion"/>
  </si>
  <si>
    <t>实施苦荞种植1000亩，补助苦荞种籽及化肥400元/亩·年，概算投资40万元。</t>
    <phoneticPr fontId="3" type="noConversion"/>
  </si>
  <si>
    <t>实施有机茶园建设1000亩，种植覆荫树8棵/亩，发放茶树1棵/亩，施用有机肥300公斤/亩.年，投资单价1000元/亩，概算投资100万元</t>
    <phoneticPr fontId="3" type="noConversion"/>
  </si>
  <si>
    <t>新建灌溉水渠4公里，水渠界面70x70x70，沿渠砂石路面3.5m，投资单价100万/公里。概算投资400万元。</t>
    <phoneticPr fontId="3" type="noConversion"/>
  </si>
  <si>
    <t>新建排污支管，总计长1500m，直径15cm，投资单价120元/m，概算投资18万元</t>
    <phoneticPr fontId="3" type="noConversion"/>
  </si>
  <si>
    <t>消防工程</t>
    <phoneticPr fontId="3" type="noConversion"/>
  </si>
  <si>
    <t>乡人民政府</t>
  </si>
  <si>
    <t>实施消防水池建设工程，建设消防水池1座，水池容量为200m³，概算投资为15万元。</t>
    <phoneticPr fontId="3" type="noConversion"/>
  </si>
  <si>
    <t>实施建设室外消火栓4个，投资单价3000元/个，概算投资1.2万元。</t>
    <phoneticPr fontId="3" type="noConversion"/>
  </si>
  <si>
    <r>
      <t xml:space="preserve"> 1号沟渠（村西口至中部活动室至村南口），全长500</t>
    </r>
    <r>
      <rPr>
        <b/>
        <sz val="12"/>
        <rFont val="Calibri"/>
        <family val="2"/>
      </rPr>
      <t>m</t>
    </r>
    <r>
      <rPr>
        <b/>
        <sz val="12"/>
        <rFont val="宋体"/>
        <family val="3"/>
        <charset val="134"/>
      </rPr>
      <t>，设计标准管径</t>
    </r>
    <r>
      <rPr>
        <b/>
        <sz val="12"/>
        <rFont val="Calibri"/>
        <family val="2"/>
      </rPr>
      <t>25cm</t>
    </r>
    <r>
      <rPr>
        <b/>
        <sz val="12"/>
        <rFont val="宋体"/>
        <family val="3"/>
        <charset val="134"/>
      </rPr>
      <t>，每</t>
    </r>
    <r>
      <rPr>
        <b/>
        <sz val="12"/>
        <rFont val="Calibri"/>
        <family val="2"/>
      </rPr>
      <t>25</t>
    </r>
    <r>
      <rPr>
        <b/>
        <sz val="12"/>
        <rFont val="宋体"/>
        <family val="3"/>
        <charset val="134"/>
      </rPr>
      <t>米设置</t>
    </r>
    <r>
      <rPr>
        <b/>
        <sz val="12"/>
        <rFont val="Calibri"/>
        <family val="2"/>
      </rPr>
      <t>1</t>
    </r>
    <r>
      <rPr>
        <b/>
        <sz val="12"/>
        <rFont val="宋体"/>
        <family val="3"/>
        <charset val="134"/>
      </rPr>
      <t>个检查井，投资单价</t>
    </r>
    <r>
      <rPr>
        <b/>
        <sz val="12"/>
        <rFont val="Calibri"/>
        <family val="2"/>
      </rPr>
      <t>360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/m</t>
    </r>
    <r>
      <rPr>
        <b/>
        <sz val="12"/>
        <rFont val="宋体"/>
        <family val="3"/>
        <charset val="134"/>
      </rPr>
      <t>（含检查井），概算投资</t>
    </r>
    <r>
      <rPr>
        <b/>
        <sz val="12"/>
        <rFont val="Calibri"/>
        <family val="2"/>
      </rPr>
      <t>18</t>
    </r>
    <r>
      <rPr>
        <b/>
        <sz val="12"/>
        <rFont val="宋体"/>
        <family val="3"/>
        <charset val="134"/>
      </rPr>
      <t>万元</t>
    </r>
    <phoneticPr fontId="3" type="noConversion"/>
  </si>
  <si>
    <r>
      <t>2号沟渠（村中部活动室至村东口），全长230m，设计标准管径</t>
    </r>
    <r>
      <rPr>
        <b/>
        <sz val="12"/>
        <rFont val="Calibri"/>
        <family val="2"/>
      </rPr>
      <t>25cm</t>
    </r>
    <r>
      <rPr>
        <b/>
        <sz val="12"/>
        <rFont val="宋体"/>
        <family val="3"/>
        <charset val="134"/>
      </rPr>
      <t>，每</t>
    </r>
    <r>
      <rPr>
        <b/>
        <sz val="12"/>
        <rFont val="Calibri"/>
        <family val="2"/>
      </rPr>
      <t>25</t>
    </r>
    <r>
      <rPr>
        <b/>
        <sz val="12"/>
        <rFont val="宋体"/>
        <family val="3"/>
        <charset val="134"/>
      </rPr>
      <t>米设置</t>
    </r>
    <r>
      <rPr>
        <b/>
        <sz val="12"/>
        <rFont val="Calibri"/>
        <family val="2"/>
      </rPr>
      <t>1</t>
    </r>
    <r>
      <rPr>
        <b/>
        <sz val="12"/>
        <rFont val="宋体"/>
        <family val="3"/>
        <charset val="134"/>
      </rPr>
      <t>个检查井，投资单价</t>
    </r>
    <r>
      <rPr>
        <b/>
        <sz val="12"/>
        <rFont val="Calibri"/>
        <family val="2"/>
      </rPr>
      <t>360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/m</t>
    </r>
    <r>
      <rPr>
        <b/>
        <sz val="12"/>
        <rFont val="宋体"/>
        <family val="3"/>
        <charset val="134"/>
      </rPr>
      <t>（含检查井），概算投资</t>
    </r>
    <r>
      <rPr>
        <b/>
        <sz val="12"/>
        <rFont val="Calibri"/>
        <family val="2"/>
      </rPr>
      <t>8.28</t>
    </r>
    <r>
      <rPr>
        <b/>
        <sz val="12"/>
        <rFont val="宋体"/>
        <family val="3"/>
        <charset val="134"/>
      </rPr>
      <t>万元</t>
    </r>
    <phoneticPr fontId="3" type="noConversion"/>
  </si>
  <si>
    <r>
      <t>3号沟渠（沿村南侧道路），全长</t>
    </r>
    <r>
      <rPr>
        <b/>
        <sz val="12"/>
        <rFont val="Calibri"/>
        <family val="2"/>
      </rPr>
      <t>300m</t>
    </r>
    <r>
      <rPr>
        <b/>
        <sz val="12"/>
        <rFont val="宋体"/>
        <family val="3"/>
        <charset val="134"/>
      </rPr>
      <t>，设计标准管径</t>
    </r>
    <r>
      <rPr>
        <b/>
        <sz val="12"/>
        <rFont val="Calibri"/>
        <family val="2"/>
      </rPr>
      <t>25cm</t>
    </r>
    <r>
      <rPr>
        <b/>
        <sz val="12"/>
        <rFont val="宋体"/>
        <family val="3"/>
        <charset val="134"/>
      </rPr>
      <t>，每</t>
    </r>
    <r>
      <rPr>
        <b/>
        <sz val="12"/>
        <rFont val="Calibri"/>
        <family val="2"/>
      </rPr>
      <t>25</t>
    </r>
    <r>
      <rPr>
        <b/>
        <sz val="12"/>
        <rFont val="宋体"/>
        <family val="3"/>
        <charset val="134"/>
      </rPr>
      <t>米设置</t>
    </r>
    <r>
      <rPr>
        <b/>
        <sz val="12"/>
        <rFont val="Calibri"/>
        <family val="2"/>
      </rPr>
      <t>1</t>
    </r>
    <r>
      <rPr>
        <b/>
        <sz val="12"/>
        <rFont val="宋体"/>
        <family val="3"/>
        <charset val="134"/>
      </rPr>
      <t>个检查井，投资单价</t>
    </r>
    <r>
      <rPr>
        <b/>
        <sz val="12"/>
        <rFont val="Calibri"/>
        <family val="2"/>
      </rPr>
      <t>360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/m</t>
    </r>
    <r>
      <rPr>
        <b/>
        <sz val="12"/>
        <rFont val="宋体"/>
        <family val="3"/>
        <charset val="134"/>
      </rPr>
      <t>（含检查井），概算投资</t>
    </r>
    <r>
      <rPr>
        <b/>
        <sz val="12"/>
        <rFont val="Calibri"/>
        <family val="2"/>
      </rPr>
      <t>10.8</t>
    </r>
    <r>
      <rPr>
        <b/>
        <sz val="12"/>
        <rFont val="宋体"/>
        <family val="3"/>
        <charset val="134"/>
      </rPr>
      <t>万元</t>
    </r>
    <phoneticPr fontId="3" type="noConversion"/>
  </si>
  <si>
    <r>
      <t>4号沟渠（村东口向村北方向道路），全长</t>
    </r>
    <r>
      <rPr>
        <b/>
        <sz val="12"/>
        <rFont val="Calibri"/>
        <family val="2"/>
      </rPr>
      <t>600m</t>
    </r>
    <r>
      <rPr>
        <b/>
        <sz val="12"/>
        <rFont val="宋体"/>
        <family val="3"/>
        <charset val="134"/>
      </rPr>
      <t>，设计标准管径</t>
    </r>
    <r>
      <rPr>
        <b/>
        <sz val="12"/>
        <rFont val="Calibri"/>
        <family val="2"/>
      </rPr>
      <t>25cm</t>
    </r>
    <r>
      <rPr>
        <b/>
        <sz val="12"/>
        <rFont val="宋体"/>
        <family val="3"/>
        <charset val="134"/>
      </rPr>
      <t>，每</t>
    </r>
    <r>
      <rPr>
        <b/>
        <sz val="12"/>
        <rFont val="Calibri"/>
        <family val="2"/>
      </rPr>
      <t>25</t>
    </r>
    <r>
      <rPr>
        <b/>
        <sz val="12"/>
        <rFont val="宋体"/>
        <family val="3"/>
        <charset val="134"/>
      </rPr>
      <t>米设置</t>
    </r>
    <r>
      <rPr>
        <b/>
        <sz val="12"/>
        <rFont val="Calibri"/>
        <family val="2"/>
      </rPr>
      <t>1</t>
    </r>
    <r>
      <rPr>
        <b/>
        <sz val="12"/>
        <rFont val="宋体"/>
        <family val="3"/>
        <charset val="134"/>
      </rPr>
      <t>个检查井，投资单价</t>
    </r>
    <r>
      <rPr>
        <b/>
        <sz val="12"/>
        <rFont val="Calibri"/>
        <family val="2"/>
      </rPr>
      <t>360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/m</t>
    </r>
    <r>
      <rPr>
        <b/>
        <sz val="12"/>
        <rFont val="宋体"/>
        <family val="3"/>
        <charset val="134"/>
      </rPr>
      <t>（含检查井），概算投资</t>
    </r>
    <r>
      <rPr>
        <b/>
        <sz val="12"/>
        <rFont val="Calibri"/>
        <family val="2"/>
      </rPr>
      <t>21.6</t>
    </r>
    <r>
      <rPr>
        <b/>
        <sz val="12"/>
        <rFont val="宋体"/>
        <family val="3"/>
        <charset val="134"/>
      </rPr>
      <t>万元</t>
    </r>
    <phoneticPr fontId="3" type="noConversion"/>
  </si>
  <si>
    <r>
      <t>5号沟渠（连接2号-4号沟渠），全长</t>
    </r>
    <r>
      <rPr>
        <b/>
        <sz val="12"/>
        <rFont val="Calibri"/>
        <family val="2"/>
      </rPr>
      <t>80m</t>
    </r>
    <r>
      <rPr>
        <b/>
        <sz val="12"/>
        <rFont val="宋体"/>
        <family val="3"/>
        <charset val="134"/>
      </rPr>
      <t>，设计标准管径</t>
    </r>
    <r>
      <rPr>
        <b/>
        <sz val="12"/>
        <rFont val="Calibri"/>
        <family val="2"/>
      </rPr>
      <t>25cm</t>
    </r>
    <r>
      <rPr>
        <b/>
        <sz val="12"/>
        <rFont val="宋体"/>
        <family val="3"/>
        <charset val="134"/>
      </rPr>
      <t>，每</t>
    </r>
    <r>
      <rPr>
        <b/>
        <sz val="12"/>
        <rFont val="Calibri"/>
        <family val="2"/>
      </rPr>
      <t>25</t>
    </r>
    <r>
      <rPr>
        <b/>
        <sz val="12"/>
        <rFont val="宋体"/>
        <family val="3"/>
        <charset val="134"/>
      </rPr>
      <t>米设置</t>
    </r>
    <r>
      <rPr>
        <b/>
        <sz val="12"/>
        <rFont val="Calibri"/>
        <family val="2"/>
      </rPr>
      <t>1</t>
    </r>
    <r>
      <rPr>
        <b/>
        <sz val="12"/>
        <rFont val="宋体"/>
        <family val="3"/>
        <charset val="134"/>
      </rPr>
      <t>个检查井，投资单价</t>
    </r>
    <r>
      <rPr>
        <b/>
        <sz val="12"/>
        <rFont val="Calibri"/>
        <family val="2"/>
      </rPr>
      <t>360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/m</t>
    </r>
    <r>
      <rPr>
        <b/>
        <sz val="12"/>
        <rFont val="宋体"/>
        <family val="3"/>
        <charset val="134"/>
      </rPr>
      <t>（含检查井），概算投资</t>
    </r>
    <r>
      <rPr>
        <b/>
        <sz val="12"/>
        <rFont val="Calibri"/>
        <family val="2"/>
      </rPr>
      <t>6.28</t>
    </r>
    <r>
      <rPr>
        <b/>
        <sz val="12"/>
        <rFont val="宋体"/>
        <family val="3"/>
        <charset val="134"/>
      </rPr>
      <t>万元</t>
    </r>
    <phoneticPr fontId="3" type="noConversion"/>
  </si>
  <si>
    <r>
      <t>2号停车场，硬化面积</t>
    </r>
    <r>
      <rPr>
        <b/>
        <sz val="12"/>
        <rFont val="Calibri"/>
        <family val="2"/>
      </rPr>
      <t>90</t>
    </r>
    <r>
      <rPr>
        <b/>
        <sz val="12"/>
        <rFont val="宋体"/>
        <family val="3"/>
        <charset val="134"/>
      </rPr>
      <t>㎡，投资单价</t>
    </r>
    <r>
      <rPr>
        <b/>
        <sz val="12"/>
        <rFont val="Calibri"/>
        <family val="2"/>
      </rPr>
      <t>200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</t>
    </r>
    <r>
      <rPr>
        <b/>
        <sz val="12"/>
        <rFont val="宋体"/>
        <family val="3"/>
        <charset val="134"/>
      </rPr>
      <t>平方米，概算投资</t>
    </r>
    <r>
      <rPr>
        <b/>
        <sz val="12"/>
        <rFont val="Calibri"/>
        <family val="2"/>
      </rPr>
      <t>1.8</t>
    </r>
    <r>
      <rPr>
        <b/>
        <sz val="12"/>
        <rFont val="宋体"/>
        <family val="3"/>
        <charset val="134"/>
      </rPr>
      <t>万元</t>
    </r>
    <phoneticPr fontId="3" type="noConversion"/>
  </si>
  <si>
    <r>
      <t>3号停车场，硬化面积90㎡，投资单价</t>
    </r>
    <r>
      <rPr>
        <b/>
        <sz val="12"/>
        <rFont val="Calibri"/>
        <family val="2"/>
      </rPr>
      <t>200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</t>
    </r>
    <r>
      <rPr>
        <b/>
        <sz val="12"/>
        <rFont val="宋体"/>
        <family val="3"/>
        <charset val="134"/>
      </rPr>
      <t>平方米，概算投资</t>
    </r>
    <r>
      <rPr>
        <b/>
        <sz val="12"/>
        <rFont val="Calibri"/>
        <family val="2"/>
      </rPr>
      <t>1.8</t>
    </r>
    <r>
      <rPr>
        <b/>
        <sz val="12"/>
        <rFont val="宋体"/>
        <family val="3"/>
        <charset val="134"/>
      </rPr>
      <t>万元</t>
    </r>
    <phoneticPr fontId="3" type="noConversion"/>
  </si>
  <si>
    <r>
      <t>4号停车场，硬化面积90㎡，投资单价</t>
    </r>
    <r>
      <rPr>
        <b/>
        <sz val="12"/>
        <rFont val="Calibri"/>
        <family val="2"/>
      </rPr>
      <t>200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</t>
    </r>
    <r>
      <rPr>
        <b/>
        <sz val="12"/>
        <rFont val="宋体"/>
        <family val="3"/>
        <charset val="134"/>
      </rPr>
      <t>平方米，概算投资</t>
    </r>
    <r>
      <rPr>
        <b/>
        <sz val="12"/>
        <rFont val="Calibri"/>
        <family val="2"/>
      </rPr>
      <t>1.8</t>
    </r>
    <r>
      <rPr>
        <b/>
        <sz val="12"/>
        <rFont val="宋体"/>
        <family val="3"/>
        <charset val="134"/>
      </rPr>
      <t>万元</t>
    </r>
    <phoneticPr fontId="3" type="noConversion"/>
  </si>
  <si>
    <r>
      <t>5号车场，硬化面积90㎡，投资单价</t>
    </r>
    <r>
      <rPr>
        <b/>
        <sz val="12"/>
        <rFont val="Calibri"/>
        <family val="2"/>
      </rPr>
      <t>200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</t>
    </r>
    <r>
      <rPr>
        <b/>
        <sz val="12"/>
        <rFont val="宋体"/>
        <family val="3"/>
        <charset val="134"/>
      </rPr>
      <t>平方米，概算投资</t>
    </r>
    <r>
      <rPr>
        <b/>
        <sz val="12"/>
        <rFont val="Calibri"/>
        <family val="2"/>
      </rPr>
      <t>2</t>
    </r>
    <r>
      <rPr>
        <b/>
        <sz val="12"/>
        <rFont val="宋体"/>
        <family val="3"/>
        <charset val="134"/>
      </rPr>
      <t>万元</t>
    </r>
    <phoneticPr fontId="3" type="noConversion"/>
  </si>
  <si>
    <r>
      <t>6号车场，硬化面积</t>
    </r>
    <r>
      <rPr>
        <b/>
        <sz val="12"/>
        <rFont val="Calibri"/>
        <family val="2"/>
      </rPr>
      <t>100</t>
    </r>
    <r>
      <rPr>
        <b/>
        <sz val="12"/>
        <rFont val="宋体"/>
        <family val="3"/>
        <charset val="134"/>
      </rPr>
      <t>㎡，投资单价</t>
    </r>
    <r>
      <rPr>
        <b/>
        <sz val="12"/>
        <rFont val="Calibri"/>
        <family val="2"/>
      </rPr>
      <t>200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</t>
    </r>
    <r>
      <rPr>
        <b/>
        <sz val="12"/>
        <rFont val="宋体"/>
        <family val="3"/>
        <charset val="134"/>
      </rPr>
      <t>平方米，概算投资</t>
    </r>
    <r>
      <rPr>
        <b/>
        <sz val="12"/>
        <rFont val="Calibri"/>
        <family val="2"/>
      </rPr>
      <t>2.2</t>
    </r>
    <r>
      <rPr>
        <b/>
        <sz val="12"/>
        <rFont val="宋体"/>
        <family val="3"/>
        <charset val="134"/>
      </rPr>
      <t>万元</t>
    </r>
    <phoneticPr fontId="3" type="noConversion"/>
  </si>
  <si>
    <r>
      <t>7号车场，硬化面积110㎡，投资单价</t>
    </r>
    <r>
      <rPr>
        <b/>
        <sz val="12"/>
        <rFont val="Calibri"/>
        <family val="2"/>
      </rPr>
      <t>200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</t>
    </r>
    <r>
      <rPr>
        <b/>
        <sz val="12"/>
        <rFont val="宋体"/>
        <family val="3"/>
        <charset val="134"/>
      </rPr>
      <t>平方米，概算投资</t>
    </r>
    <r>
      <rPr>
        <b/>
        <sz val="12"/>
        <rFont val="Calibri"/>
        <family val="2"/>
      </rPr>
      <t>1.2</t>
    </r>
    <r>
      <rPr>
        <b/>
        <sz val="12"/>
        <rFont val="宋体"/>
        <family val="3"/>
        <charset val="134"/>
      </rPr>
      <t>万元</t>
    </r>
    <phoneticPr fontId="3" type="noConversion"/>
  </si>
  <si>
    <t>规划新建幼儿园1所，位于现状小学，概算投资100万元</t>
    <phoneticPr fontId="3" type="noConversion"/>
  </si>
  <si>
    <r>
      <t>规划建设5个垃圾，投资单价</t>
    </r>
    <r>
      <rPr>
        <b/>
        <sz val="12"/>
        <rFont val="Calibri"/>
        <family val="2"/>
      </rPr>
      <t>10000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</t>
    </r>
    <r>
      <rPr>
        <b/>
        <sz val="12"/>
        <rFont val="宋体"/>
        <family val="3"/>
        <charset val="134"/>
      </rPr>
      <t>个，估算总投资</t>
    </r>
    <r>
      <rPr>
        <b/>
        <sz val="12"/>
        <rFont val="Calibri"/>
        <family val="2"/>
      </rPr>
      <t>5</t>
    </r>
    <r>
      <rPr>
        <b/>
        <sz val="12"/>
        <rFont val="宋体"/>
        <family val="3"/>
        <charset val="134"/>
      </rPr>
      <t>万元</t>
    </r>
    <phoneticPr fontId="3" type="noConversion"/>
  </si>
  <si>
    <r>
      <t>规划建设5个垃圾公厕，投资单价</t>
    </r>
    <r>
      <rPr>
        <b/>
        <sz val="12"/>
        <rFont val="Calibri"/>
        <family val="2"/>
      </rPr>
      <t>60000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</t>
    </r>
    <r>
      <rPr>
        <b/>
        <sz val="12"/>
        <rFont val="宋体"/>
        <family val="3"/>
        <charset val="134"/>
      </rPr>
      <t>座，估算总投资</t>
    </r>
    <r>
      <rPr>
        <b/>
        <sz val="12"/>
        <rFont val="Calibri"/>
        <family val="2"/>
      </rPr>
      <t>30</t>
    </r>
    <r>
      <rPr>
        <b/>
        <sz val="12"/>
        <rFont val="宋体"/>
        <family val="3"/>
        <charset val="134"/>
      </rPr>
      <t>万元</t>
    </r>
    <phoneticPr fontId="3" type="noConversion"/>
  </si>
  <si>
    <t>实施进村入户主干道绿化工程，以三角梅、樱桃树交叉间种方式实施绿化，共需种植400棵，补助1000元/棵，概算投资40万元</t>
    <phoneticPr fontId="3" type="noConversion"/>
  </si>
  <si>
    <t>实施庭院绿化美化工程，每户农户庭院及周边至少种植5株本地果木，共需种植1285棵，成活1棵补助200元，概算投资25.7万元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</si>
</sst>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justify" vertical="center"/>
    </xf>
    <xf numFmtId="0" fontId="2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justify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0" fontId="7" fillId="0" borderId="6" xfId="0" applyFont="1" applyFill="1" applyBorder="1" applyAlignment="1">
      <alignment horizontal="justify" vertical="center"/>
    </xf>
    <xf numFmtId="0" fontId="7" fillId="0" borderId="15" xfId="0" applyFont="1" applyFill="1" applyBorder="1" applyAlignment="1">
      <alignment horizontal="justify" vertical="center"/>
    </xf>
    <xf numFmtId="0" fontId="2" fillId="0" borderId="0" xfId="0" applyFont="1" applyFill="1" applyAlignment="1">
      <alignment horizontal="center" vertical="center" wrapText="1"/>
    </xf>
    <xf numFmtId="0" fontId="7" fillId="0" borderId="13" xfId="0" applyFont="1" applyFill="1" applyBorder="1" applyAlignment="1">
      <alignment horizontal="justify" vertical="center"/>
    </xf>
    <xf numFmtId="0" fontId="7" fillId="0" borderId="14" xfId="0" applyFont="1" applyFill="1" applyBorder="1" applyAlignment="1">
      <alignment horizontal="justify" vertical="center"/>
    </xf>
    <xf numFmtId="0" fontId="2" fillId="0" borderId="1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workbookViewId="0">
      <selection activeCell="G7" sqref="G7"/>
    </sheetView>
  </sheetViews>
  <sheetFormatPr defaultColWidth="9" defaultRowHeight="14.25" x14ac:dyDescent="0.15"/>
  <cols>
    <col min="1" max="1" width="7" style="1" customWidth="1"/>
    <col min="2" max="2" width="43.5" style="1" customWidth="1"/>
    <col min="3" max="3" width="16.5" style="1" customWidth="1"/>
    <col min="4" max="4" width="11.5" style="1" customWidth="1"/>
    <col min="5" max="5" width="10" style="1" customWidth="1"/>
    <col min="6" max="6" width="11.5" style="1" customWidth="1"/>
    <col min="7" max="7" width="20.25" style="1" customWidth="1"/>
  </cols>
  <sheetData>
    <row r="1" spans="1:7" ht="27.75" customHeight="1" thickBot="1" x14ac:dyDescent="0.2">
      <c r="A1" s="6" t="s">
        <v>36</v>
      </c>
      <c r="B1" s="40"/>
      <c r="C1" s="40"/>
      <c r="D1" s="40"/>
      <c r="E1" s="40"/>
      <c r="F1" s="40"/>
      <c r="G1" s="40"/>
    </row>
    <row r="2" spans="1:7" ht="15" thickBot="1" x14ac:dyDescent="0.2">
      <c r="A2" s="7" t="s">
        <v>0</v>
      </c>
      <c r="B2" s="8"/>
      <c r="C2" s="3" t="s">
        <v>1</v>
      </c>
      <c r="D2" s="9" t="s">
        <v>2</v>
      </c>
      <c r="E2" s="10"/>
      <c r="F2" s="11"/>
      <c r="G2" s="3" t="s">
        <v>3</v>
      </c>
    </row>
    <row r="3" spans="1:7" x14ac:dyDescent="0.15">
      <c r="A3" s="12"/>
      <c r="B3" s="13"/>
      <c r="C3" s="14"/>
      <c r="D3" s="3" t="s">
        <v>4</v>
      </c>
      <c r="E3" s="15" t="s">
        <v>5</v>
      </c>
      <c r="F3" s="15" t="s">
        <v>6</v>
      </c>
      <c r="G3" s="14"/>
    </row>
    <row r="4" spans="1:7" ht="15" thickBot="1" x14ac:dyDescent="0.2">
      <c r="A4" s="16"/>
      <c r="B4" s="17"/>
      <c r="C4" s="5"/>
      <c r="D4" s="5"/>
      <c r="E4" s="18" t="s">
        <v>7</v>
      </c>
      <c r="F4" s="18" t="s">
        <v>8</v>
      </c>
      <c r="G4" s="5"/>
    </row>
    <row r="5" spans="1:7" ht="57.75" thickBot="1" x14ac:dyDescent="0.2">
      <c r="A5" s="19" t="s">
        <v>38</v>
      </c>
      <c r="B5" s="20" t="s">
        <v>26</v>
      </c>
      <c r="C5" s="21" t="s">
        <v>37</v>
      </c>
      <c r="D5" s="21">
        <f>560*200/10000</f>
        <v>11.2</v>
      </c>
      <c r="E5" s="21">
        <f>D5</f>
        <v>11.2</v>
      </c>
      <c r="F5" s="21"/>
      <c r="G5" s="21" t="s">
        <v>9</v>
      </c>
    </row>
    <row r="6" spans="1:7" ht="43.5" thickBot="1" x14ac:dyDescent="0.2">
      <c r="A6" s="22"/>
      <c r="B6" s="20" t="s">
        <v>27</v>
      </c>
      <c r="C6" s="21" t="s">
        <v>37</v>
      </c>
      <c r="D6" s="21">
        <f>2250*200/10000</f>
        <v>45</v>
      </c>
      <c r="E6" s="21">
        <f>D6</f>
        <v>45</v>
      </c>
      <c r="F6" s="21"/>
      <c r="G6" s="21" t="s">
        <v>9</v>
      </c>
    </row>
    <row r="7" spans="1:7" ht="57.75" thickBot="1" x14ac:dyDescent="0.2">
      <c r="A7" s="22"/>
      <c r="B7" s="20" t="s">
        <v>28</v>
      </c>
      <c r="C7" s="21" t="s">
        <v>37</v>
      </c>
      <c r="D7" s="21">
        <f>1500*160/10000</f>
        <v>24</v>
      </c>
      <c r="E7" s="21">
        <f>1500*160/10000</f>
        <v>24</v>
      </c>
      <c r="F7" s="21"/>
      <c r="G7" s="21" t="s">
        <v>9</v>
      </c>
    </row>
    <row r="8" spans="1:7" ht="43.5" thickBot="1" x14ac:dyDescent="0.2">
      <c r="A8" s="22"/>
      <c r="B8" s="23" t="s">
        <v>29</v>
      </c>
      <c r="C8" s="21" t="s">
        <v>37</v>
      </c>
      <c r="D8" s="21">
        <f>500*120/10000</f>
        <v>6</v>
      </c>
      <c r="E8" s="21">
        <f>500*120/10000</f>
        <v>6</v>
      </c>
      <c r="F8" s="21"/>
      <c r="G8" s="21" t="s">
        <v>10</v>
      </c>
    </row>
    <row r="9" spans="1:7" ht="43.5" thickBot="1" x14ac:dyDescent="0.2">
      <c r="A9" s="22"/>
      <c r="B9" s="20" t="s">
        <v>30</v>
      </c>
      <c r="C9" s="21" t="s">
        <v>37</v>
      </c>
      <c r="D9" s="21">
        <f>800*120/10000</f>
        <v>9.6</v>
      </c>
      <c r="E9" s="21">
        <f>800*120/10000</f>
        <v>9.6</v>
      </c>
      <c r="F9" s="21"/>
      <c r="G9" s="21" t="s">
        <v>10</v>
      </c>
    </row>
    <row r="10" spans="1:7" ht="43.5" thickBot="1" x14ac:dyDescent="0.2">
      <c r="A10" s="22"/>
      <c r="B10" s="20" t="s">
        <v>31</v>
      </c>
      <c r="C10" s="21" t="s">
        <v>37</v>
      </c>
      <c r="D10" s="21">
        <f>250*120/10000</f>
        <v>3</v>
      </c>
      <c r="E10" s="21">
        <f>D10</f>
        <v>3</v>
      </c>
      <c r="F10" s="21"/>
      <c r="G10" s="21" t="s">
        <v>10</v>
      </c>
    </row>
    <row r="11" spans="1:7" ht="43.5" thickBot="1" x14ac:dyDescent="0.2">
      <c r="A11" s="24"/>
      <c r="B11" s="20" t="s">
        <v>32</v>
      </c>
      <c r="C11" s="21" t="s">
        <v>37</v>
      </c>
      <c r="D11" s="21">
        <f>450*120/10000</f>
        <v>5.4</v>
      </c>
      <c r="E11" s="21">
        <f>D11</f>
        <v>5.4</v>
      </c>
      <c r="F11" s="21"/>
      <c r="G11" s="21" t="s">
        <v>10</v>
      </c>
    </row>
    <row r="12" spans="1:7" ht="28.5" x14ac:dyDescent="0.15">
      <c r="A12" s="25" t="s">
        <v>25</v>
      </c>
      <c r="B12" s="26" t="s">
        <v>41</v>
      </c>
      <c r="C12" s="4" t="s">
        <v>12</v>
      </c>
      <c r="D12" s="4">
        <v>49</v>
      </c>
      <c r="E12" s="4">
        <v>40</v>
      </c>
      <c r="F12" s="4">
        <v>9</v>
      </c>
      <c r="G12" s="4" t="s">
        <v>9</v>
      </c>
    </row>
    <row r="13" spans="1:7" ht="28.5" x14ac:dyDescent="0.15">
      <c r="A13" s="27" t="s">
        <v>46</v>
      </c>
      <c r="B13" s="28" t="s">
        <v>49</v>
      </c>
      <c r="C13" s="29" t="s">
        <v>37</v>
      </c>
      <c r="D13" s="29">
        <v>1.2</v>
      </c>
      <c r="E13" s="29">
        <f>D13</f>
        <v>1.2</v>
      </c>
      <c r="F13" s="29"/>
      <c r="G13" s="29" t="s">
        <v>47</v>
      </c>
    </row>
    <row r="14" spans="1:7" ht="29.25" thickBot="1" x14ac:dyDescent="0.2">
      <c r="A14" s="27"/>
      <c r="B14" s="41" t="s">
        <v>48</v>
      </c>
      <c r="C14" s="29" t="s">
        <v>37</v>
      </c>
      <c r="D14" s="29">
        <v>15</v>
      </c>
      <c r="E14" s="29">
        <f>D14</f>
        <v>15</v>
      </c>
      <c r="F14" s="29"/>
      <c r="G14" s="29" t="s">
        <v>47</v>
      </c>
    </row>
    <row r="15" spans="1:7" ht="72" customHeight="1" thickBot="1" x14ac:dyDescent="0.2">
      <c r="A15" s="3" t="s">
        <v>21</v>
      </c>
      <c r="B15" s="30" t="s">
        <v>50</v>
      </c>
      <c r="C15" s="21" t="s">
        <v>37</v>
      </c>
      <c r="D15" s="21">
        <f>500*360/10000</f>
        <v>18</v>
      </c>
      <c r="E15" s="21">
        <v>18</v>
      </c>
      <c r="F15" s="21"/>
      <c r="G15" s="21" t="s">
        <v>9</v>
      </c>
    </row>
    <row r="16" spans="1:7" ht="62.25" thickBot="1" x14ac:dyDescent="0.2">
      <c r="A16" s="14"/>
      <c r="B16" s="31" t="s">
        <v>51</v>
      </c>
      <c r="C16" s="21" t="s">
        <v>37</v>
      </c>
      <c r="D16" s="21">
        <f>230*360/10000</f>
        <v>8.2799999999999994</v>
      </c>
      <c r="E16" s="21">
        <f>D16</f>
        <v>8.2799999999999994</v>
      </c>
      <c r="F16" s="21"/>
      <c r="G16" s="21" t="s">
        <v>9</v>
      </c>
    </row>
    <row r="17" spans="1:8" ht="62.25" thickBot="1" x14ac:dyDescent="0.2">
      <c r="A17" s="14"/>
      <c r="B17" s="31" t="s">
        <v>52</v>
      </c>
      <c r="C17" s="21" t="s">
        <v>37</v>
      </c>
      <c r="D17" s="21">
        <f>300*360/10000</f>
        <v>10.8</v>
      </c>
      <c r="E17" s="21">
        <f>D17</f>
        <v>10.8</v>
      </c>
      <c r="F17" s="21"/>
      <c r="G17" s="21" t="s">
        <v>9</v>
      </c>
    </row>
    <row r="18" spans="1:8" ht="62.25" thickBot="1" x14ac:dyDescent="0.2">
      <c r="A18" s="14"/>
      <c r="B18" s="31" t="s">
        <v>53</v>
      </c>
      <c r="C18" s="21" t="s">
        <v>37</v>
      </c>
      <c r="D18" s="21">
        <f>600*360/10000</f>
        <v>21.6</v>
      </c>
      <c r="E18" s="21">
        <f>D18</f>
        <v>21.6</v>
      </c>
      <c r="F18" s="21"/>
      <c r="G18" s="21" t="s">
        <v>9</v>
      </c>
    </row>
    <row r="19" spans="1:8" ht="62.25" thickBot="1" x14ac:dyDescent="0.2">
      <c r="A19" s="14"/>
      <c r="B19" s="31" t="s">
        <v>54</v>
      </c>
      <c r="C19" s="21" t="s">
        <v>11</v>
      </c>
      <c r="D19" s="21">
        <f>180*360/10000</f>
        <v>6.48</v>
      </c>
      <c r="E19" s="21">
        <f>D19</f>
        <v>6.48</v>
      </c>
      <c r="F19" s="21"/>
      <c r="G19" s="21" t="s">
        <v>9</v>
      </c>
    </row>
    <row r="20" spans="1:8" ht="29.25" thickBot="1" x14ac:dyDescent="0.2">
      <c r="A20" s="14"/>
      <c r="B20" s="31" t="s">
        <v>45</v>
      </c>
      <c r="C20" s="21" t="s">
        <v>37</v>
      </c>
      <c r="D20" s="21">
        <f>1500*120/10000</f>
        <v>18</v>
      </c>
      <c r="E20" s="21">
        <v>18</v>
      </c>
      <c r="F20" s="21"/>
      <c r="G20" s="21"/>
    </row>
    <row r="21" spans="1:8" ht="29.25" thickBot="1" x14ac:dyDescent="0.2">
      <c r="A21" s="14"/>
      <c r="B21" s="32" t="s">
        <v>13</v>
      </c>
      <c r="C21" s="21" t="s">
        <v>37</v>
      </c>
      <c r="D21" s="21">
        <v>20</v>
      </c>
      <c r="E21" s="21">
        <v>20</v>
      </c>
      <c r="F21" s="21"/>
      <c r="G21" s="21" t="s">
        <v>9</v>
      </c>
    </row>
    <row r="22" spans="1:8" ht="29.25" thickBot="1" x14ac:dyDescent="0.2">
      <c r="A22" s="14" t="s">
        <v>34</v>
      </c>
      <c r="B22" s="20" t="s">
        <v>33</v>
      </c>
      <c r="C22" s="21" t="s">
        <v>37</v>
      </c>
      <c r="D22" s="21">
        <f>90*200/10000</f>
        <v>1.8</v>
      </c>
      <c r="E22" s="21">
        <f>90*200/10000</f>
        <v>1.8</v>
      </c>
      <c r="F22" s="21"/>
      <c r="G22" s="21" t="s">
        <v>9</v>
      </c>
    </row>
    <row r="23" spans="1:8" ht="32.25" thickBot="1" x14ac:dyDescent="0.2">
      <c r="A23" s="14"/>
      <c r="B23" s="30" t="s">
        <v>55</v>
      </c>
      <c r="C23" s="21" t="s">
        <v>37</v>
      </c>
      <c r="D23" s="21">
        <f t="shared" ref="D23:E25" si="0">90*200/10000</f>
        <v>1.8</v>
      </c>
      <c r="E23" s="21">
        <f t="shared" si="0"/>
        <v>1.8</v>
      </c>
      <c r="F23" s="21"/>
      <c r="G23" s="21" t="s">
        <v>9</v>
      </c>
    </row>
    <row r="24" spans="1:8" ht="32.25" thickBot="1" x14ac:dyDescent="0.2">
      <c r="A24" s="14"/>
      <c r="B24" s="31" t="s">
        <v>56</v>
      </c>
      <c r="C24" s="21" t="s">
        <v>37</v>
      </c>
      <c r="D24" s="21">
        <f t="shared" si="0"/>
        <v>1.8</v>
      </c>
      <c r="E24" s="21">
        <f t="shared" si="0"/>
        <v>1.8</v>
      </c>
      <c r="F24" s="21"/>
      <c r="G24" s="21" t="s">
        <v>9</v>
      </c>
    </row>
    <row r="25" spans="1:8" ht="32.25" thickBot="1" x14ac:dyDescent="0.2">
      <c r="A25" s="14"/>
      <c r="B25" s="31" t="s">
        <v>57</v>
      </c>
      <c r="C25" s="21" t="s">
        <v>37</v>
      </c>
      <c r="D25" s="21">
        <f t="shared" si="0"/>
        <v>1.8</v>
      </c>
      <c r="E25" s="21">
        <f t="shared" si="0"/>
        <v>1.8</v>
      </c>
      <c r="F25" s="21"/>
      <c r="G25" s="21" t="s">
        <v>9</v>
      </c>
    </row>
    <row r="26" spans="1:8" ht="32.25" thickBot="1" x14ac:dyDescent="0.2">
      <c r="A26" s="14"/>
      <c r="B26" s="32" t="s">
        <v>58</v>
      </c>
      <c r="C26" s="21" t="s">
        <v>37</v>
      </c>
      <c r="D26" s="21">
        <f>100*200/10000</f>
        <v>2</v>
      </c>
      <c r="E26" s="21">
        <f>100*200/10000</f>
        <v>2</v>
      </c>
      <c r="F26" s="21"/>
      <c r="G26" s="21" t="s">
        <v>9</v>
      </c>
    </row>
    <row r="27" spans="1:8" ht="32.25" thickBot="1" x14ac:dyDescent="0.2">
      <c r="A27" s="14"/>
      <c r="B27" s="32" t="s">
        <v>59</v>
      </c>
      <c r="C27" s="21" t="s">
        <v>37</v>
      </c>
      <c r="D27" s="21">
        <f>110*200/10000</f>
        <v>2.2000000000000002</v>
      </c>
      <c r="E27" s="21">
        <f>110*200/10000</f>
        <v>2.2000000000000002</v>
      </c>
      <c r="F27" s="21"/>
      <c r="G27" s="21" t="s">
        <v>9</v>
      </c>
    </row>
    <row r="28" spans="1:8" ht="32.25" thickBot="1" x14ac:dyDescent="0.2">
      <c r="A28" s="14"/>
      <c r="B28" s="32" t="s">
        <v>60</v>
      </c>
      <c r="C28" s="21" t="s">
        <v>37</v>
      </c>
      <c r="D28" s="21">
        <v>1.2</v>
      </c>
      <c r="E28" s="21">
        <v>1.2</v>
      </c>
      <c r="F28" s="21"/>
      <c r="G28" s="21" t="s">
        <v>9</v>
      </c>
    </row>
    <row r="29" spans="1:8" ht="29.25" thickBot="1" x14ac:dyDescent="0.2">
      <c r="A29" s="14"/>
      <c r="B29" s="23" t="s">
        <v>61</v>
      </c>
      <c r="C29" s="21" t="s">
        <v>37</v>
      </c>
      <c r="D29" s="33">
        <v>100</v>
      </c>
      <c r="E29" s="33">
        <v>100</v>
      </c>
      <c r="F29" s="33"/>
      <c r="G29" s="21" t="s">
        <v>9</v>
      </c>
    </row>
    <row r="30" spans="1:8" ht="29.25" thickBot="1" x14ac:dyDescent="0.2">
      <c r="A30" s="14"/>
      <c r="B30" s="23" t="s">
        <v>39</v>
      </c>
      <c r="C30" s="21" t="s">
        <v>37</v>
      </c>
      <c r="D30" s="42">
        <v>150</v>
      </c>
      <c r="E30" s="42">
        <v>150</v>
      </c>
      <c r="F30" s="42"/>
      <c r="G30" s="21" t="s">
        <v>9</v>
      </c>
    </row>
    <row r="31" spans="1:8" ht="43.5" thickBot="1" x14ac:dyDescent="0.2">
      <c r="A31" s="5"/>
      <c r="B31" s="43" t="s">
        <v>40</v>
      </c>
      <c r="C31" s="21" t="s">
        <v>37</v>
      </c>
      <c r="D31" s="42">
        <v>84</v>
      </c>
      <c r="E31" s="42">
        <f>D31</f>
        <v>84</v>
      </c>
      <c r="F31" s="42"/>
      <c r="G31" s="21" t="s">
        <v>9</v>
      </c>
      <c r="H31" s="2"/>
    </row>
    <row r="32" spans="1:8" ht="32.25" thickBot="1" x14ac:dyDescent="0.2">
      <c r="A32" s="3" t="s">
        <v>20</v>
      </c>
      <c r="B32" s="34" t="s">
        <v>62</v>
      </c>
      <c r="C32" s="21" t="s">
        <v>37</v>
      </c>
      <c r="D32" s="21">
        <v>5</v>
      </c>
      <c r="E32" s="21">
        <v>5</v>
      </c>
      <c r="F32" s="21"/>
      <c r="G32" s="21" t="s">
        <v>9</v>
      </c>
    </row>
    <row r="33" spans="1:7" ht="32.25" thickBot="1" x14ac:dyDescent="0.2">
      <c r="A33" s="5"/>
      <c r="B33" s="35" t="s">
        <v>63</v>
      </c>
      <c r="C33" s="21" t="s">
        <v>37</v>
      </c>
      <c r="D33" s="21">
        <v>30</v>
      </c>
      <c r="E33" s="21">
        <v>30</v>
      </c>
      <c r="F33" s="21"/>
      <c r="G33" s="21" t="s">
        <v>9</v>
      </c>
    </row>
    <row r="34" spans="1:7" ht="29.25" thickBot="1" x14ac:dyDescent="0.2">
      <c r="A34" s="25" t="s">
        <v>19</v>
      </c>
      <c r="B34" s="26" t="s">
        <v>16</v>
      </c>
      <c r="C34" s="4" t="s">
        <v>37</v>
      </c>
      <c r="D34" s="4">
        <f>63*0.6</f>
        <v>37.799999999999997</v>
      </c>
      <c r="E34" s="4">
        <f>63*0.6</f>
        <v>37.799999999999997</v>
      </c>
      <c r="F34" s="4"/>
      <c r="G34" s="4" t="s">
        <v>9</v>
      </c>
    </row>
    <row r="35" spans="1:7" ht="14.25" customHeight="1" thickBot="1" x14ac:dyDescent="0.2">
      <c r="A35" s="3" t="s">
        <v>18</v>
      </c>
      <c r="B35" s="26" t="s">
        <v>17</v>
      </c>
      <c r="C35" s="4" t="s">
        <v>12</v>
      </c>
      <c r="D35" s="4">
        <f>60*2.5</f>
        <v>150</v>
      </c>
      <c r="E35" s="4">
        <v>90</v>
      </c>
      <c r="F35" s="4">
        <v>60</v>
      </c>
      <c r="G35" s="4" t="s">
        <v>10</v>
      </c>
    </row>
    <row r="36" spans="1:7" ht="43.5" thickBot="1" x14ac:dyDescent="0.2">
      <c r="A36" s="5"/>
      <c r="B36" s="36" t="s">
        <v>35</v>
      </c>
      <c r="C36" s="4" t="s">
        <v>12</v>
      </c>
      <c r="D36" s="4">
        <v>180</v>
      </c>
      <c r="E36" s="4">
        <f>12*4</f>
        <v>48</v>
      </c>
      <c r="F36" s="4">
        <f>D36-E36</f>
        <v>132</v>
      </c>
      <c r="G36" s="4" t="s">
        <v>10</v>
      </c>
    </row>
    <row r="37" spans="1:7" ht="15" thickBot="1" x14ac:dyDescent="0.2">
      <c r="A37" s="3" t="s">
        <v>22</v>
      </c>
      <c r="B37" s="20" t="s">
        <v>14</v>
      </c>
      <c r="C37" s="21" t="s">
        <v>12</v>
      </c>
      <c r="D37" s="21">
        <v>60</v>
      </c>
      <c r="E37" s="21">
        <v>60</v>
      </c>
      <c r="F37" s="21"/>
      <c r="G37" s="21" t="s">
        <v>9</v>
      </c>
    </row>
    <row r="38" spans="1:7" ht="43.5" thickBot="1" x14ac:dyDescent="0.2">
      <c r="A38" s="14"/>
      <c r="B38" s="20" t="s">
        <v>44</v>
      </c>
      <c r="C38" s="21" t="s">
        <v>12</v>
      </c>
      <c r="D38" s="21">
        <v>400</v>
      </c>
      <c r="E38" s="21">
        <v>400</v>
      </c>
      <c r="F38" s="21"/>
      <c r="G38" s="21" t="s">
        <v>9</v>
      </c>
    </row>
    <row r="39" spans="1:7" ht="57.75" thickBot="1" x14ac:dyDescent="0.2">
      <c r="A39" s="14"/>
      <c r="B39" s="20" t="s">
        <v>43</v>
      </c>
      <c r="C39" s="21" t="s">
        <v>12</v>
      </c>
      <c r="D39" s="21">
        <f>1000*1000/10000</f>
        <v>100</v>
      </c>
      <c r="E39" s="21">
        <f>D39</f>
        <v>100</v>
      </c>
      <c r="F39" s="21"/>
      <c r="G39" s="21" t="s">
        <v>10</v>
      </c>
    </row>
    <row r="40" spans="1:7" ht="29.25" thickBot="1" x14ac:dyDescent="0.2">
      <c r="A40" s="5"/>
      <c r="B40" s="20" t="s">
        <v>42</v>
      </c>
      <c r="C40" s="21" t="s">
        <v>12</v>
      </c>
      <c r="D40" s="21">
        <f>1000*400/10000</f>
        <v>40</v>
      </c>
      <c r="E40" s="21">
        <f>D40</f>
        <v>40</v>
      </c>
      <c r="F40" s="21"/>
      <c r="G40" s="21" t="s">
        <v>10</v>
      </c>
    </row>
    <row r="41" spans="1:7" ht="28.5" customHeight="1" x14ac:dyDescent="0.15">
      <c r="A41" s="3" t="s">
        <v>23</v>
      </c>
      <c r="B41" s="37" t="s">
        <v>64</v>
      </c>
      <c r="C41" s="19" t="s">
        <v>37</v>
      </c>
      <c r="D41" s="19">
        <f>400*0.1</f>
        <v>40</v>
      </c>
      <c r="E41" s="19">
        <v>40</v>
      </c>
      <c r="F41" s="19"/>
      <c r="G41" s="19" t="s">
        <v>10</v>
      </c>
    </row>
    <row r="42" spans="1:7" thickBot="1" x14ac:dyDescent="0.2">
      <c r="A42" s="14"/>
      <c r="B42" s="38"/>
      <c r="C42" s="24"/>
      <c r="D42" s="24"/>
      <c r="E42" s="24"/>
      <c r="F42" s="24"/>
      <c r="G42" s="24"/>
    </row>
    <row r="43" spans="1:7" ht="43.5" thickBot="1" x14ac:dyDescent="0.2">
      <c r="A43" s="5"/>
      <c r="B43" s="20" t="s">
        <v>65</v>
      </c>
      <c r="C43" s="21" t="s">
        <v>37</v>
      </c>
      <c r="D43" s="21">
        <f>5*257*0.02</f>
        <v>25.7</v>
      </c>
      <c r="E43" s="21"/>
      <c r="F43" s="21">
        <f>D43</f>
        <v>25.7</v>
      </c>
      <c r="G43" s="21" t="s">
        <v>10</v>
      </c>
    </row>
    <row r="44" spans="1:7" ht="29.25" thickBot="1" x14ac:dyDescent="0.2">
      <c r="A44" s="25" t="s">
        <v>24</v>
      </c>
      <c r="B44" s="26" t="s">
        <v>15</v>
      </c>
      <c r="C44" s="4" t="s">
        <v>12</v>
      </c>
      <c r="D44" s="4"/>
      <c r="E44" s="4"/>
      <c r="F44" s="4"/>
      <c r="G44" s="4" t="s">
        <v>10</v>
      </c>
    </row>
    <row r="45" spans="1:7" ht="15" thickBot="1" x14ac:dyDescent="0.2">
      <c r="A45" s="39" t="s">
        <v>4</v>
      </c>
      <c r="B45" s="20"/>
      <c r="C45" s="21"/>
      <c r="D45" s="21">
        <f>SUM(D5:D44)</f>
        <v>1687.66</v>
      </c>
      <c r="E45" s="21">
        <f>SUM(E5:E44)</f>
        <v>1460.96</v>
      </c>
      <c r="F45" s="21">
        <f>SUM(F5:F44)</f>
        <v>226.7</v>
      </c>
      <c r="G45" s="21"/>
    </row>
  </sheetData>
  <mergeCells count="20">
    <mergeCell ref="G2:G4"/>
    <mergeCell ref="G41:G42"/>
    <mergeCell ref="A1:G1"/>
    <mergeCell ref="D2:F2"/>
    <mergeCell ref="D3:D4"/>
    <mergeCell ref="B41:B42"/>
    <mergeCell ref="C2:C4"/>
    <mergeCell ref="C41:C42"/>
    <mergeCell ref="A2:B4"/>
    <mergeCell ref="A32:A33"/>
    <mergeCell ref="A35:A36"/>
    <mergeCell ref="A37:A40"/>
    <mergeCell ref="A41:A43"/>
    <mergeCell ref="A15:A21"/>
    <mergeCell ref="A22:A31"/>
    <mergeCell ref="D41:D42"/>
    <mergeCell ref="A5:A11"/>
    <mergeCell ref="E41:E42"/>
    <mergeCell ref="A13:A14"/>
    <mergeCell ref="F41:F4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林晓锋</cp:lastModifiedBy>
  <dcterms:created xsi:type="dcterms:W3CDTF">2019-03-09T10:25:00Z</dcterms:created>
  <dcterms:modified xsi:type="dcterms:W3CDTF">2019-05-16T03:43:34Z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